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538D179B-33C7-4015-87ED-783EF2B7FF4F}" xr6:coauthVersionLast="45" xr6:coauthVersionMax="46" xr10:uidLastSave="{00000000-0000-0000-0000-000000000000}"/>
  <bookViews>
    <workbookView xWindow="-12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DDI!$A$1:$AP$245</definedName>
    <definedName name="_xlnm._FilterDatabase" localSheetId="1" hidden="1">'PK-Parameter'!$A$1:$AD$932</definedName>
    <definedName name="_xlnm._FilterDatabase" localSheetId="2" hidden="1">'PK-Profiles'!$A$1:$Q$12587</definedName>
    <definedName name="_xlnm._FilterDatabase" localSheetId="6" hidden="1">Projects!$A$1:$F$988</definedName>
    <definedName name="_xlnm._FilterDatabase" localSheetId="0" hidden="1">Studies!$A$2:$BR$1309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48" i="4" l="1"/>
  <c r="K187" i="4"/>
  <c r="K186" i="4"/>
  <c r="K184" i="4"/>
  <c r="K148" i="4"/>
  <c r="K138" i="4"/>
  <c r="K61" i="4"/>
  <c r="K60" i="4"/>
  <c r="X17" i="4"/>
  <c r="O17" i="4"/>
  <c r="B245" i="4" l="1"/>
  <c r="C245" i="4"/>
  <c r="D245" i="4"/>
  <c r="E245" i="4"/>
  <c r="G245" i="4"/>
  <c r="J245" i="4"/>
  <c r="B939" i="9"/>
  <c r="C939" i="9"/>
  <c r="D939" i="9"/>
  <c r="E939" i="9"/>
  <c r="B940" i="9"/>
  <c r="C940" i="9"/>
  <c r="D940" i="9"/>
  <c r="E940" i="9"/>
  <c r="B1271" i="14"/>
  <c r="C1271" i="14"/>
  <c r="D1271" i="14"/>
  <c r="E1271" i="14"/>
  <c r="B1272" i="14"/>
  <c r="C1272" i="14"/>
  <c r="D1272" i="14"/>
  <c r="E1272" i="14"/>
  <c r="B1273" i="14"/>
  <c r="C1273" i="14"/>
  <c r="D1273" i="14"/>
  <c r="E1273" i="14"/>
  <c r="B1274" i="14"/>
  <c r="C1274" i="14"/>
  <c r="D1274" i="14"/>
  <c r="E1274" i="14"/>
  <c r="B12617" i="17"/>
  <c r="C12617" i="17"/>
  <c r="D12617" i="17"/>
  <c r="E12617" i="17"/>
  <c r="F12617" i="17"/>
  <c r="B12618" i="17"/>
  <c r="C12618" i="17"/>
  <c r="D12618" i="17"/>
  <c r="E12618" i="17"/>
  <c r="F12618" i="17"/>
  <c r="B12619" i="17"/>
  <c r="C12619" i="17"/>
  <c r="D12619" i="17"/>
  <c r="E12619" i="17"/>
  <c r="F12619" i="17"/>
  <c r="B12620" i="17"/>
  <c r="C12620" i="17"/>
  <c r="D12620" i="17"/>
  <c r="E12620" i="17"/>
  <c r="F12620" i="17"/>
  <c r="B12621" i="17"/>
  <c r="C12621" i="17"/>
  <c r="D12621" i="17"/>
  <c r="E12621" i="17"/>
  <c r="F12621" i="17"/>
  <c r="B12622" i="17"/>
  <c r="C12622" i="17"/>
  <c r="D12622" i="17"/>
  <c r="E12622" i="17"/>
  <c r="F12622" i="17"/>
  <c r="B12603" i="17"/>
  <c r="C12603" i="17"/>
  <c r="D12603" i="17"/>
  <c r="E12603" i="17"/>
  <c r="F12603" i="17"/>
  <c r="B12604" i="17"/>
  <c r="C12604" i="17"/>
  <c r="D12604" i="17"/>
  <c r="E12604" i="17"/>
  <c r="F12604" i="17"/>
  <c r="B12605" i="17"/>
  <c r="C12605" i="17"/>
  <c r="D12605" i="17"/>
  <c r="E12605" i="17"/>
  <c r="F12605" i="17"/>
  <c r="B12606" i="17"/>
  <c r="C12606" i="17"/>
  <c r="D12606" i="17"/>
  <c r="E12606" i="17"/>
  <c r="F12606" i="17"/>
  <c r="B12607" i="17"/>
  <c r="C12607" i="17"/>
  <c r="D12607" i="17"/>
  <c r="E12607" i="17"/>
  <c r="F12607" i="17"/>
  <c r="B12608" i="17"/>
  <c r="C12608" i="17"/>
  <c r="D12608" i="17"/>
  <c r="E12608" i="17"/>
  <c r="F12608" i="17"/>
  <c r="B12609" i="17"/>
  <c r="C12609" i="17"/>
  <c r="D12609" i="17"/>
  <c r="E12609" i="17"/>
  <c r="F12609" i="17"/>
  <c r="B12610" i="17"/>
  <c r="C12610" i="17"/>
  <c r="D12610" i="17"/>
  <c r="E12610" i="17"/>
  <c r="F12610" i="17"/>
  <c r="B12611" i="17"/>
  <c r="C12611" i="17"/>
  <c r="D12611" i="17"/>
  <c r="E12611" i="17"/>
  <c r="F12611" i="17"/>
  <c r="B12612" i="17"/>
  <c r="C12612" i="17"/>
  <c r="D12612" i="17"/>
  <c r="E12612" i="17"/>
  <c r="F12612" i="17"/>
  <c r="B12613" i="17"/>
  <c r="C12613" i="17"/>
  <c r="D12613" i="17"/>
  <c r="E12613" i="17"/>
  <c r="F12613" i="17"/>
  <c r="B12614" i="17"/>
  <c r="C12614" i="17"/>
  <c r="D12614" i="17"/>
  <c r="E12614" i="17"/>
  <c r="F12614" i="17"/>
  <c r="B12615" i="17"/>
  <c r="C12615" i="17"/>
  <c r="D12615" i="17"/>
  <c r="E12615" i="17"/>
  <c r="F12615" i="17"/>
  <c r="B12616" i="17"/>
  <c r="C12616" i="17"/>
  <c r="D12616" i="17"/>
  <c r="E12616" i="17"/>
  <c r="F12616" i="17"/>
  <c r="B12589" i="17"/>
  <c r="C12589" i="17"/>
  <c r="D12589" i="17"/>
  <c r="E12589" i="17"/>
  <c r="F12589" i="17"/>
  <c r="B12590" i="17"/>
  <c r="C12590" i="17"/>
  <c r="D12590" i="17"/>
  <c r="E12590" i="17"/>
  <c r="F12590" i="17"/>
  <c r="B12591" i="17"/>
  <c r="C12591" i="17"/>
  <c r="D12591" i="17"/>
  <c r="E12591" i="17"/>
  <c r="F12591" i="17"/>
  <c r="B12592" i="17"/>
  <c r="C12592" i="17"/>
  <c r="D12592" i="17"/>
  <c r="E12592" i="17"/>
  <c r="F12592" i="17"/>
  <c r="B12593" i="17"/>
  <c r="C12593" i="17"/>
  <c r="D12593" i="17"/>
  <c r="E12593" i="17"/>
  <c r="F12593" i="17"/>
  <c r="B12594" i="17"/>
  <c r="C12594" i="17"/>
  <c r="D12594" i="17"/>
  <c r="E12594" i="17"/>
  <c r="F12594" i="17"/>
  <c r="B12595" i="17"/>
  <c r="C12595" i="17"/>
  <c r="D12595" i="17"/>
  <c r="E12595" i="17"/>
  <c r="F12595" i="17"/>
  <c r="B12596" i="17"/>
  <c r="C12596" i="17"/>
  <c r="D12596" i="17"/>
  <c r="E12596" i="17"/>
  <c r="F12596" i="17"/>
  <c r="B12597" i="17"/>
  <c r="C12597" i="17"/>
  <c r="D12597" i="17"/>
  <c r="E12597" i="17"/>
  <c r="F12597" i="17"/>
  <c r="B12598" i="17"/>
  <c r="C12598" i="17"/>
  <c r="D12598" i="17"/>
  <c r="E12598" i="17"/>
  <c r="F12598" i="17"/>
  <c r="B12599" i="17"/>
  <c r="C12599" i="17"/>
  <c r="D12599" i="17"/>
  <c r="E12599" i="17"/>
  <c r="F12599" i="17"/>
  <c r="B12600" i="17"/>
  <c r="C12600" i="17"/>
  <c r="D12600" i="17"/>
  <c r="E12600" i="17"/>
  <c r="F12600" i="17"/>
  <c r="B12601" i="17"/>
  <c r="C12601" i="17"/>
  <c r="D12601" i="17"/>
  <c r="E12601" i="17"/>
  <c r="F12601" i="17"/>
  <c r="B12602" i="17"/>
  <c r="C12602" i="17"/>
  <c r="D12602" i="17"/>
  <c r="E12602" i="17"/>
  <c r="F12602" i="17"/>
  <c r="B12588" i="17"/>
  <c r="C12588" i="17"/>
  <c r="D12588" i="17"/>
  <c r="E12588" i="17"/>
  <c r="F12588" i="17"/>
  <c r="B1270" i="14" l="1"/>
  <c r="C1270" i="14"/>
  <c r="D1270" i="14"/>
  <c r="E1270" i="14"/>
  <c r="B1269" i="14"/>
  <c r="C1269" i="14"/>
  <c r="D1269" i="14"/>
  <c r="E1269" i="14"/>
  <c r="B12587" i="17" l="1"/>
  <c r="C12587" i="17"/>
  <c r="D12587" i="17"/>
  <c r="E12587" i="17"/>
  <c r="F12587" i="17"/>
  <c r="B12586" i="17"/>
  <c r="C12586" i="17"/>
  <c r="D12586" i="17"/>
  <c r="E12586" i="17"/>
  <c r="F12586" i="17"/>
  <c r="B1268" i="14"/>
  <c r="C1268" i="14"/>
  <c r="D1268" i="14"/>
  <c r="E1268" i="14"/>
  <c r="B12585" i="17"/>
  <c r="C12585" i="17"/>
  <c r="D12585" i="17"/>
  <c r="E12585" i="17"/>
  <c r="F12585" i="17"/>
  <c r="K244" i="4" l="1"/>
  <c r="K243" i="4"/>
  <c r="K242" i="4"/>
  <c r="B1264" i="14" l="1"/>
  <c r="C1264" i="14"/>
  <c r="D1264" i="14"/>
  <c r="E1264" i="14"/>
  <c r="B1265" i="14"/>
  <c r="C1265" i="14"/>
  <c r="D1265" i="14"/>
  <c r="E1265" i="14"/>
  <c r="B1266" i="14"/>
  <c r="C1266" i="14"/>
  <c r="D1266" i="14"/>
  <c r="E1266" i="14"/>
  <c r="B1267" i="14"/>
  <c r="C1267" i="14"/>
  <c r="D1267" i="14"/>
  <c r="E1267" i="14"/>
  <c r="B12535" i="17" l="1"/>
  <c r="C12535" i="17"/>
  <c r="D12535" i="17"/>
  <c r="E12535" i="17"/>
  <c r="F12535" i="17"/>
  <c r="B12536" i="17"/>
  <c r="C12536" i="17"/>
  <c r="D12536" i="17"/>
  <c r="E12536" i="17"/>
  <c r="F12536" i="17"/>
  <c r="B12537" i="17"/>
  <c r="C12537" i="17"/>
  <c r="D12537" i="17"/>
  <c r="E12537" i="17"/>
  <c r="F12537" i="17"/>
  <c r="B12538" i="17"/>
  <c r="C12538" i="17"/>
  <c r="D12538" i="17"/>
  <c r="E12538" i="17"/>
  <c r="F12538" i="17"/>
  <c r="B12539" i="17"/>
  <c r="C12539" i="17"/>
  <c r="D12539" i="17"/>
  <c r="E12539" i="17"/>
  <c r="F12539" i="17"/>
  <c r="B12540" i="17"/>
  <c r="C12540" i="17"/>
  <c r="D12540" i="17"/>
  <c r="E12540" i="17"/>
  <c r="F12540" i="17"/>
  <c r="B12541" i="17"/>
  <c r="C12541" i="17"/>
  <c r="D12541" i="17"/>
  <c r="E12541" i="17"/>
  <c r="F12541" i="17"/>
  <c r="B12542" i="17"/>
  <c r="C12542" i="17"/>
  <c r="D12542" i="17"/>
  <c r="E12542" i="17"/>
  <c r="F12542" i="17"/>
  <c r="B12543" i="17"/>
  <c r="C12543" i="17"/>
  <c r="D12543" i="17"/>
  <c r="E12543" i="17"/>
  <c r="F12543" i="17"/>
  <c r="B12544" i="17"/>
  <c r="C12544" i="17"/>
  <c r="D12544" i="17"/>
  <c r="E12544" i="17"/>
  <c r="F12544" i="17"/>
  <c r="B12545" i="17"/>
  <c r="C12545" i="17"/>
  <c r="D12545" i="17"/>
  <c r="E12545" i="17"/>
  <c r="F12545" i="17"/>
  <c r="B12546" i="17"/>
  <c r="C12546" i="17"/>
  <c r="D12546" i="17"/>
  <c r="E12546" i="17"/>
  <c r="F12546" i="17"/>
  <c r="B12547" i="17"/>
  <c r="C12547" i="17"/>
  <c r="D12547" i="17"/>
  <c r="E12547" i="17"/>
  <c r="F12547" i="17"/>
  <c r="B12548" i="17"/>
  <c r="C12548" i="17"/>
  <c r="D12548" i="17"/>
  <c r="E12548" i="17"/>
  <c r="F12548" i="17"/>
  <c r="B12549" i="17"/>
  <c r="C12549" i="17"/>
  <c r="D12549" i="17"/>
  <c r="E12549" i="17"/>
  <c r="F12549" i="17"/>
  <c r="B12550" i="17"/>
  <c r="C12550" i="17"/>
  <c r="D12550" i="17"/>
  <c r="E12550" i="17"/>
  <c r="F12550" i="17"/>
  <c r="B12551" i="17"/>
  <c r="C12551" i="17"/>
  <c r="D12551" i="17"/>
  <c r="E12551" i="17"/>
  <c r="F12551" i="17"/>
  <c r="B12552" i="17"/>
  <c r="C12552" i="17"/>
  <c r="D12552" i="17"/>
  <c r="E12552" i="17"/>
  <c r="F12552" i="17"/>
  <c r="B12553" i="17"/>
  <c r="C12553" i="17"/>
  <c r="D12553" i="17"/>
  <c r="E12553" i="17"/>
  <c r="F12553" i="17"/>
  <c r="B12554" i="17"/>
  <c r="C12554" i="17"/>
  <c r="D12554" i="17"/>
  <c r="E12554" i="17"/>
  <c r="F12554" i="17"/>
  <c r="B12555" i="17"/>
  <c r="C12555" i="17"/>
  <c r="D12555" i="17"/>
  <c r="E12555" i="17"/>
  <c r="F12555" i="17"/>
  <c r="B12556" i="17"/>
  <c r="C12556" i="17"/>
  <c r="D12556" i="17"/>
  <c r="E12556" i="17"/>
  <c r="F12556" i="17"/>
  <c r="B12557" i="17"/>
  <c r="C12557" i="17"/>
  <c r="D12557" i="17"/>
  <c r="E12557" i="17"/>
  <c r="F12557" i="17"/>
  <c r="B12558" i="17"/>
  <c r="C12558" i="17"/>
  <c r="D12558" i="17"/>
  <c r="E12558" i="17"/>
  <c r="F12558" i="17"/>
  <c r="B12559" i="17"/>
  <c r="C12559" i="17"/>
  <c r="D12559" i="17"/>
  <c r="E12559" i="17"/>
  <c r="F12559" i="17"/>
  <c r="B12560" i="17"/>
  <c r="C12560" i="17"/>
  <c r="D12560" i="17"/>
  <c r="E12560" i="17"/>
  <c r="F12560" i="17"/>
  <c r="B12561" i="17"/>
  <c r="C12561" i="17"/>
  <c r="D12561" i="17"/>
  <c r="E12561" i="17"/>
  <c r="F12561" i="17"/>
  <c r="B12562" i="17"/>
  <c r="C12562" i="17"/>
  <c r="D12562" i="17"/>
  <c r="E12562" i="17"/>
  <c r="F12562" i="17"/>
  <c r="B12563" i="17"/>
  <c r="C12563" i="17"/>
  <c r="D12563" i="17"/>
  <c r="E12563" i="17"/>
  <c r="F12563" i="17"/>
  <c r="B12564" i="17"/>
  <c r="C12564" i="17"/>
  <c r="D12564" i="17"/>
  <c r="E12564" i="17"/>
  <c r="F12564" i="17"/>
  <c r="B12565" i="17"/>
  <c r="C12565" i="17"/>
  <c r="D12565" i="17"/>
  <c r="E12565" i="17"/>
  <c r="F12565" i="17"/>
  <c r="B12566" i="17"/>
  <c r="C12566" i="17"/>
  <c r="D12566" i="17"/>
  <c r="E12566" i="17"/>
  <c r="F12566" i="17"/>
  <c r="B12567" i="17"/>
  <c r="C12567" i="17"/>
  <c r="D12567" i="17"/>
  <c r="E12567" i="17"/>
  <c r="F12567" i="17"/>
  <c r="B12568" i="17"/>
  <c r="C12568" i="17"/>
  <c r="D12568" i="17"/>
  <c r="E12568" i="17"/>
  <c r="F12568" i="17"/>
  <c r="B12569" i="17"/>
  <c r="C12569" i="17"/>
  <c r="D12569" i="17"/>
  <c r="E12569" i="17"/>
  <c r="F12569" i="17"/>
  <c r="B12570" i="17"/>
  <c r="C12570" i="17"/>
  <c r="D12570" i="17"/>
  <c r="E12570" i="17"/>
  <c r="F12570" i="17"/>
  <c r="B12571" i="17"/>
  <c r="C12571" i="17"/>
  <c r="D12571" i="17"/>
  <c r="E12571" i="17"/>
  <c r="F12571" i="17"/>
  <c r="B12572" i="17"/>
  <c r="C12572" i="17"/>
  <c r="D12572" i="17"/>
  <c r="E12572" i="17"/>
  <c r="F12572" i="17"/>
  <c r="B12573" i="17"/>
  <c r="C12573" i="17"/>
  <c r="D12573" i="17"/>
  <c r="E12573" i="17"/>
  <c r="F12573" i="17"/>
  <c r="B12574" i="17"/>
  <c r="C12574" i="17"/>
  <c r="D12574" i="17"/>
  <c r="E12574" i="17"/>
  <c r="F12574" i="17"/>
  <c r="B12575" i="17"/>
  <c r="C12575" i="17"/>
  <c r="D12575" i="17"/>
  <c r="E12575" i="17"/>
  <c r="F12575" i="17"/>
  <c r="B12576" i="17"/>
  <c r="C12576" i="17"/>
  <c r="D12576" i="17"/>
  <c r="E12576" i="17"/>
  <c r="F12576" i="17"/>
  <c r="B12577" i="17"/>
  <c r="C12577" i="17"/>
  <c r="D12577" i="17"/>
  <c r="E12577" i="17"/>
  <c r="F12577" i="17"/>
  <c r="B12578" i="17"/>
  <c r="C12578" i="17"/>
  <c r="D12578" i="17"/>
  <c r="E12578" i="17"/>
  <c r="F12578" i="17"/>
  <c r="B12579" i="17"/>
  <c r="C12579" i="17"/>
  <c r="D12579" i="17"/>
  <c r="E12579" i="17"/>
  <c r="F12579" i="17"/>
  <c r="B12580" i="17"/>
  <c r="C12580" i="17"/>
  <c r="D12580" i="17"/>
  <c r="E12580" i="17"/>
  <c r="F12580" i="17"/>
  <c r="B12581" i="17"/>
  <c r="C12581" i="17"/>
  <c r="D12581" i="17"/>
  <c r="E12581" i="17"/>
  <c r="F12581" i="17"/>
  <c r="B12582" i="17"/>
  <c r="C12582" i="17"/>
  <c r="D12582" i="17"/>
  <c r="E12582" i="17"/>
  <c r="F12582" i="17"/>
  <c r="B12583" i="17"/>
  <c r="C12583" i="17"/>
  <c r="D12583" i="17"/>
  <c r="E12583" i="17"/>
  <c r="F12583" i="17"/>
  <c r="B12584" i="17"/>
  <c r="C12584" i="17"/>
  <c r="D12584" i="17"/>
  <c r="E12584" i="17"/>
  <c r="F12584" i="17"/>
  <c r="V243" i="4" l="1"/>
  <c r="V244" i="4"/>
  <c r="V242" i="4"/>
  <c r="B242" i="4" l="1"/>
  <c r="C242" i="4"/>
  <c r="D242" i="4"/>
  <c r="E242" i="4"/>
  <c r="G242" i="4"/>
  <c r="J242" i="4"/>
  <c r="B243" i="4"/>
  <c r="C243" i="4"/>
  <c r="D243" i="4"/>
  <c r="E243" i="4"/>
  <c r="G243" i="4"/>
  <c r="J243" i="4"/>
  <c r="B244" i="4"/>
  <c r="C244" i="4"/>
  <c r="D244" i="4"/>
  <c r="E244" i="4"/>
  <c r="G244" i="4"/>
  <c r="J244" i="4"/>
  <c r="B1259" i="14"/>
  <c r="C1259" i="14"/>
  <c r="D1259" i="14"/>
  <c r="E1259" i="14"/>
  <c r="B1260" i="14"/>
  <c r="C1260" i="14"/>
  <c r="D1260" i="14"/>
  <c r="E1260" i="14"/>
  <c r="B1261" i="14"/>
  <c r="C1261" i="14"/>
  <c r="D1261" i="14"/>
  <c r="E1261" i="14"/>
  <c r="B1262" i="14"/>
  <c r="C1262" i="14"/>
  <c r="D1262" i="14"/>
  <c r="E1262" i="14"/>
  <c r="B1263" i="14"/>
  <c r="C1263" i="14"/>
  <c r="D1263" i="14"/>
  <c r="E1263" i="14"/>
  <c r="B1258" i="14"/>
  <c r="C1258" i="14"/>
  <c r="D1258" i="14"/>
  <c r="E1258" i="14"/>
  <c r="B239" i="4"/>
  <c r="C239" i="4"/>
  <c r="D239" i="4"/>
  <c r="E239" i="4"/>
  <c r="G239" i="4"/>
  <c r="J239" i="4"/>
  <c r="B240" i="4"/>
  <c r="C240" i="4"/>
  <c r="D240" i="4"/>
  <c r="E240" i="4"/>
  <c r="G240" i="4"/>
  <c r="J240" i="4"/>
  <c r="B241" i="4"/>
  <c r="C241" i="4"/>
  <c r="D241" i="4"/>
  <c r="E241" i="4"/>
  <c r="G241" i="4"/>
  <c r="J241" i="4"/>
  <c r="J238" i="4"/>
  <c r="G238" i="4"/>
  <c r="E238" i="4"/>
  <c r="D238" i="4"/>
  <c r="C238" i="4"/>
  <c r="B238" i="4"/>
  <c r="F938" i="9"/>
  <c r="E938" i="9"/>
  <c r="D938" i="9"/>
  <c r="C938" i="9"/>
  <c r="B938" i="9"/>
  <c r="E937" i="9"/>
  <c r="D937" i="9"/>
  <c r="C937" i="9"/>
  <c r="B937" i="9"/>
  <c r="E936" i="9"/>
  <c r="D936" i="9"/>
  <c r="C936" i="9"/>
  <c r="B936" i="9"/>
  <c r="E935" i="9"/>
  <c r="D935" i="9"/>
  <c r="C935" i="9"/>
  <c r="B935" i="9"/>
  <c r="E934" i="9"/>
  <c r="D934" i="9"/>
  <c r="C934" i="9"/>
  <c r="B934" i="9"/>
  <c r="E933" i="9"/>
  <c r="D933" i="9"/>
  <c r="C933" i="9"/>
  <c r="B933" i="9"/>
  <c r="B891" i="9"/>
  <c r="C891" i="9"/>
  <c r="D891" i="9"/>
  <c r="E891" i="9"/>
  <c r="N1250" i="1"/>
  <c r="F891" i="9" s="1"/>
  <c r="N1249" i="1"/>
  <c r="F890" i="9" s="1"/>
  <c r="N1248" i="1"/>
  <c r="F889" i="9" s="1"/>
  <c r="N1247" i="1"/>
  <c r="F888" i="9" s="1"/>
  <c r="N1299" i="1"/>
  <c r="U241" i="4" s="1"/>
  <c r="U214" i="4" s="1"/>
  <c r="N1298" i="1"/>
  <c r="U240" i="4" s="1"/>
  <c r="U213" i="4" s="1"/>
  <c r="N1297" i="1"/>
  <c r="U239" i="4" s="1"/>
  <c r="U212" i="4" s="1"/>
  <c r="N1296" i="1"/>
  <c r="F935" i="9" s="1"/>
  <c r="F937" i="9" l="1"/>
  <c r="F936" i="9"/>
  <c r="U238" i="4"/>
  <c r="U211" i="4" s="1"/>
  <c r="B1257" i="14"/>
  <c r="C1257" i="14"/>
  <c r="D1257" i="14"/>
  <c r="E1257" i="14"/>
  <c r="B12529" i="17"/>
  <c r="C12529" i="17"/>
  <c r="D12529" i="17"/>
  <c r="E12529" i="17"/>
  <c r="F12529" i="17"/>
  <c r="B12530" i="17"/>
  <c r="C12530" i="17"/>
  <c r="D12530" i="17"/>
  <c r="E12530" i="17"/>
  <c r="F12530" i="17"/>
  <c r="B12531" i="17"/>
  <c r="C12531" i="17"/>
  <c r="D12531" i="17"/>
  <c r="E12531" i="17"/>
  <c r="F12531" i="17"/>
  <c r="B12532" i="17"/>
  <c r="C12532" i="17"/>
  <c r="D12532" i="17"/>
  <c r="E12532" i="17"/>
  <c r="F12532" i="17"/>
  <c r="B12533" i="17"/>
  <c r="C12533" i="17"/>
  <c r="D12533" i="17"/>
  <c r="E12533" i="17"/>
  <c r="F12533" i="17"/>
  <c r="B12534" i="17"/>
  <c r="C12534" i="17"/>
  <c r="D12534" i="17"/>
  <c r="E12534" i="17"/>
  <c r="F12534" i="17"/>
  <c r="B12525" i="17"/>
  <c r="C12525" i="17"/>
  <c r="D12525" i="17"/>
  <c r="E12525" i="17"/>
  <c r="F12525" i="17"/>
  <c r="B12526" i="17"/>
  <c r="C12526" i="17"/>
  <c r="D12526" i="17"/>
  <c r="E12526" i="17"/>
  <c r="F12526" i="17"/>
  <c r="B12527" i="17"/>
  <c r="C12527" i="17"/>
  <c r="D12527" i="17"/>
  <c r="E12527" i="17"/>
  <c r="F12527" i="17"/>
  <c r="B12528" i="17"/>
  <c r="C12528" i="17"/>
  <c r="D12528" i="17"/>
  <c r="E12528" i="17"/>
  <c r="F12528" i="17"/>
  <c r="B1256" i="14" l="1"/>
  <c r="C1256" i="14"/>
  <c r="D1256" i="14"/>
  <c r="E1256" i="14"/>
  <c r="B12511" i="17"/>
  <c r="C12511" i="17"/>
  <c r="D12511" i="17"/>
  <c r="E12511" i="17"/>
  <c r="F12511" i="17"/>
  <c r="B12512" i="17"/>
  <c r="C12512" i="17"/>
  <c r="D12512" i="17"/>
  <c r="E12512" i="17"/>
  <c r="F12512" i="17"/>
  <c r="B12513" i="17"/>
  <c r="C12513" i="17"/>
  <c r="D12513" i="17"/>
  <c r="E12513" i="17"/>
  <c r="F12513" i="17"/>
  <c r="B12514" i="17"/>
  <c r="C12514" i="17"/>
  <c r="D12514" i="17"/>
  <c r="E12514" i="17"/>
  <c r="F12514" i="17"/>
  <c r="B12515" i="17"/>
  <c r="C12515" i="17"/>
  <c r="D12515" i="17"/>
  <c r="E12515" i="17"/>
  <c r="F12515" i="17"/>
  <c r="B12516" i="17"/>
  <c r="C12516" i="17"/>
  <c r="D12516" i="17"/>
  <c r="E12516" i="17"/>
  <c r="F12516" i="17"/>
  <c r="B12517" i="17"/>
  <c r="C12517" i="17"/>
  <c r="D12517" i="17"/>
  <c r="E12517" i="17"/>
  <c r="F12517" i="17"/>
  <c r="B12518" i="17"/>
  <c r="C12518" i="17"/>
  <c r="D12518" i="17"/>
  <c r="E12518" i="17"/>
  <c r="F12518" i="17"/>
  <c r="B12519" i="17"/>
  <c r="C12519" i="17"/>
  <c r="D12519" i="17"/>
  <c r="E12519" i="17"/>
  <c r="F12519" i="17"/>
  <c r="B12520" i="17"/>
  <c r="C12520" i="17"/>
  <c r="D12520" i="17"/>
  <c r="E12520" i="17"/>
  <c r="F12520" i="17"/>
  <c r="B12521" i="17"/>
  <c r="C12521" i="17"/>
  <c r="D12521" i="17"/>
  <c r="E12521" i="17"/>
  <c r="F12521" i="17"/>
  <c r="B12522" i="17"/>
  <c r="C12522" i="17"/>
  <c r="D12522" i="17"/>
  <c r="E12522" i="17"/>
  <c r="F12522" i="17"/>
  <c r="B12523" i="17"/>
  <c r="C12523" i="17"/>
  <c r="D12523" i="17"/>
  <c r="E12523" i="17"/>
  <c r="F12523" i="17"/>
  <c r="B12524" i="17"/>
  <c r="C12524" i="17"/>
  <c r="D12524" i="17"/>
  <c r="E12524" i="17"/>
  <c r="F12524" i="17"/>
  <c r="B12507" i="17"/>
  <c r="C12507" i="17"/>
  <c r="D12507" i="17"/>
  <c r="E12507" i="17"/>
  <c r="F12507" i="17"/>
  <c r="B12508" i="17"/>
  <c r="C12508" i="17"/>
  <c r="D12508" i="17"/>
  <c r="E12508" i="17"/>
  <c r="F12508" i="17"/>
  <c r="B12509" i="17"/>
  <c r="C12509" i="17"/>
  <c r="D12509" i="17"/>
  <c r="E12509" i="17"/>
  <c r="F12509" i="17"/>
  <c r="B12510" i="17"/>
  <c r="C12510" i="17"/>
  <c r="D12510" i="17"/>
  <c r="E12510" i="17"/>
  <c r="F12510" i="17"/>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M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M148" i="4"/>
  <c r="M138" i="4"/>
  <c r="S559" i="9"/>
  <c r="P559" i="9"/>
  <c r="L559" i="9"/>
  <c r="I559" i="9"/>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<sst xmlns="http://schemas.openxmlformats.org/spreadsheetml/2006/main" count="89643" uniqueCount="4278">
  <si>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</si>
  <si>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</si>
  <si>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</si>
  <si>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</si>
  <si>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</si>
  <si>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</si>
  <si>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</si>
  <si>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</si>
  <si>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</si>
  <si>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</si>
  <si>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</si>
  <si>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</si>
  <si>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</si>
  <si>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</si>
  <si>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</si>
  <si>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</si>
  <si>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</si>
  <si>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</si>
  <si>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</si>
  <si>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</si>
  <si>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</si>
  <si>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</si>
  <si>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</si>
  <si>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</si>
  <si>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</si>
  <si>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</si>
  <si>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</si>
  <si>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</si>
  <si>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</si>
  <si>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</si>
  <si>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</si>
  <si>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</si>
  <si>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</si>
  <si>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</si>
  <si>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</si>
  <si>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</si>
  <si>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</si>
  <si>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</si>
  <si>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</si>
  <si>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</si>
  <si>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</si>
  <si>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</si>
  <si>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</si>
  <si>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</si>
  <si>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</si>
  <si>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</si>
  <si>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</si>
  <si>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</si>
  <si>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</si>
  <si>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</si>
  <si>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</si>
  <si>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</si>
  <si>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</si>
  <si>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</si>
  <si>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</si>
  <si>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</si>
  <si>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</si>
  <si>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</si>
  <si>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</si>
  <si>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</si>
  <si>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</si>
  <si>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</si>
  <si>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</si>
  <si>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</si>
  <si>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</si>
  <si>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</si>
  <si>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</si>
  <si>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</si>
  <si>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</si>
  <si>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</si>
  <si>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</si>
  <si>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</si>
  <si>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</si>
  <si>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</si>
  <si>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</si>
  <si>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</si>
  <si>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</si>
  <si>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</si>
  <si>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</si>
  <si>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</si>
  <si>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</si>
  <si>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</si>
  <si>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</si>
  <si>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</si>
  <si>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</si>
  <si>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</si>
  <si>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</si>
  <si>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</si>
  <si>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</si>
  <si>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</si>
  <si>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</si>
  <si>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</si>
  <si>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</si>
  <si>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</si>
  <si>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</si>
  <si>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</si>
  <si>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</si>
  <si>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</si>
  <si>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</si>
  <si>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</si>
  <si>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</si>
  <si>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</si>
  <si>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</si>
  <si>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</si>
  <si>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</si>
  <si>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</si>
  <si>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</si>
  <si>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</si>
  <si>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</si>
  <si>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</si>
  <si>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</si>
  <si>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</si>
  <si>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</si>
  <si>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</si>
  <si>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</si>
  <si>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</si>
  <si>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</si>
  <si>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</si>
  <si>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</si>
  <si>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</si>
  <si>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</si>
  <si>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</si>
  <si>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</si>
  <si>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</si>
  <si>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</si>
  <si>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</si>
  <si>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</si>
  <si>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</si>
  <si>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</si>
  <si>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</si>
  <si>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</si>
  <si>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</si>
  <si>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</si>
  <si>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</si>
  <si>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</si>
  <si>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</si>
  <si>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</si>
  <si>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</si>
  <si>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</si>
  <si>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</si>
  <si>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</si>
  <si>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</si>
  <si>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</si>
  <si>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</si>
  <si>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</si>
  <si>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</si>
  <si>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</si>
  <si>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</si>
  <si>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</si>
  <si>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</si>
  <si>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</si>
  <si>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</si>
  <si>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</si>
  <si>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</si>
  <si>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</si>
  <si>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</si>
  <si>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</si>
  <si>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</si>
  <si>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</si>
  <si>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</si>
  <si>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</si>
  <si>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</si>
  <si>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</si>
  <si>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</si>
  <si>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</si>
  <si>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</si>
  <si>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</si>
  <si>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</si>
  <si>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</si>
  <si>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</si>
  <si>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</si>
  <si>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</si>
  <si>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</si>
  <si>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</si>
  <si>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</si>
  <si>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</si>
  <si>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</si>
  <si>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</si>
  <si>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</si>
  <si>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</si>
  <si>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</si>
  <si>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</si>
  <si>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</si>
  <si>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</si>
  <si>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</si>
  <si>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</si>
  <si>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</si>
  <si>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</si>
  <si>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</si>
  <si>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</si>
  <si>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</si>
  <si>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</si>
  <si>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</si>
  <si>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</si>
  <si>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</si>
  <si>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</si>
  <si>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</si>
  <si>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</si>
  <si>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</si>
  <si>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</si>
  <si>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</si>
  <si>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</si>
  <si>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</si>
  <si>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</si>
  <si>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</si>
  <si>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</si>
  <si>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</si>
  <si>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</si>
  <si>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</si>
  <si>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</si>
  <si>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</si>
  <si>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</si>
  <si>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</si>
  <si>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</si>
  <si>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</si>
  <si>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</si>
  <si>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</si>
  <si>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</si>
  <si>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</si>
  <si>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</si>
  <si>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</si>
  <si>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</si>
  <si>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</si>
  <si>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</si>
  <si>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</si>
  <si>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</si>
  <si>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</si>
  <si>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</si>
  <si>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</si>
  <si>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</si>
  <si>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</si>
  <si>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</si>
  <si>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</si>
  <si>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</si>
  <si>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</si>
  <si>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</si>
  <si>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</si>
  <si>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</si>
  <si>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</si>
  <si>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</si>
  <si>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</si>
  <si>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</si>
  <si>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</si>
  <si>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</si>
  <si>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</si>
  <si>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</si>
  <si>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</si>
  <si>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</si>
  <si>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</si>
  <si>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</si>
  <si>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</si>
  <si>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</si>
  <si>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</si>
  <si>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</si>
  <si>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</si>
  <si>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</si>
  <si>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</si>
  <si>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</si>
  <si>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</si>
  <si>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</si>
  <si>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</si>
  <si>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</si>
  <si>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</si>
  <si>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</si>
  <si>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</si>
  <si>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</si>
  <si>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</si>
  <si>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</si>
  <si>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</si>
  <si>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</si>
  <si>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</si>
  <si>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</si>
  <si>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</si>
  <si>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</si>
  <si>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</si>
  <si>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</si>
  <si>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</si>
  <si>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</si>
  <si>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</si>
  <si>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</si>
  <si>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</si>
  <si>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</si>
  <si>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</si>
  <si>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</si>
  <si>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</si>
  <si>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</si>
  <si>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</si>
  <si>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</si>
  <si>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</si>
  <si>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</si>
  <si>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</si>
  <si>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</si>
  <si>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</si>
  <si>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</si>
  <si>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</si>
  <si>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</si>
  <si>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</si>
  <si>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</si>
  <si>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</si>
  <si>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</si>
  <si>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</si>
  <si>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</si>
  <si>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</si>
  <si>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</si>
  <si>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</si>
  <si>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</si>
  <si>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</si>
  <si>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</si>
  <si>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</si>
  <si>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</si>
  <si>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</si>
  <si>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</si>
  <si>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</si>
  <si>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</si>
  <si>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</si>
  <si>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</si>
  <si>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</si>
  <si>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</si>
  <si>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</si>
  <si>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</si>
  <si>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</si>
  <si>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</si>
  <si>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</si>
  <si>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</si>
  <si>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</si>
  <si>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</si>
  <si>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</si>
  <si>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</si>
  <si>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</si>
  <si>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</si>
  <si>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</si>
  <si>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</si>
  <si>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</si>
  <si>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</si>
  <si>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</si>
  <si>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</si>
  <si>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</si>
  <si>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</si>
  <si>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</si>
  <si>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</si>
  <si>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</si>
  <si>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</si>
  <si>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</si>
  <si>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</si>
  <si>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</si>
  <si>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</si>
  <si>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</si>
  <si>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</si>
  <si>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</si>
  <si>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</si>
  <si>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</si>
  <si>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</si>
  <si>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</si>
  <si>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</si>
  <si>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</si>
  <si>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</si>
  <si>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</si>
  <si>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</si>
  <si>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</si>
  <si>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</si>
  <si>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</si>
  <si>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</si>
  <si>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</si>
  <si>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</si>
  <si>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</si>
  <si>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</si>
  <si>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</si>
  <si>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</si>
  <si>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</si>
  <si>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</si>
  <si>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</si>
  <si>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</si>
  <si>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</si>
  <si>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</si>
  <si>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</si>
  <si>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</si>
  <si>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</si>
  <si>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</si>
  <si>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</si>
  <si>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</si>
  <si>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</si>
  <si>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</si>
  <si>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</si>
  <si>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</si>
  <si>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</si>
  <si>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</si>
  <si>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</si>
  <si>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</si>
  <si>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</si>
  <si>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</si>
  <si>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</si>
  <si>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</si>
  <si>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</si>
  <si>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</si>
  <si>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</si>
  <si>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</si>
  <si>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</si>
  <si>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</si>
  <si>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</si>
  <si>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</si>
  <si>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</si>
  <si>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</si>
  <si>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</si>
  <si>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</si>
  <si>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</si>
  <si>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</si>
  <si>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</si>
  <si>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</si>
  <si>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</si>
  <si>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</si>
  <si>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</si>
  <si>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</si>
  <si>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</si>
  <si>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</si>
  <si>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</si>
  <si>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</si>
  <si>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</si>
  <si>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</si>
  <si>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</si>
  <si>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</si>
  <si>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</si>
  <si>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</si>
  <si>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</si>
  <si>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</si>
  <si>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</si>
  <si>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</si>
  <si>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</si>
  <si>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</si>
  <si>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</si>
  <si>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</si>
  <si>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</si>
  <si>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</si>
  <si>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</si>
  <si>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</si>
  <si>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</si>
  <si>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</si>
  <si>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</si>
  <si>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</si>
  <si>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</si>
  <si>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</si>
  <si>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</si>
  <si>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</si>
  <si>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</si>
  <si>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</si>
  <si>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</si>
  <si>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</si>
  <si>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</si>
  <si>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</si>
  <si>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</si>
  <si>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</si>
  <si>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</si>
  <si>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</si>
  <si>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</si>
  <si>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</si>
  <si>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</si>
  <si>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</si>
  <si>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</si>
  <si>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</si>
  <si>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</si>
  <si>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</si>
  <si>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</si>
  <si>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</si>
  <si>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</si>
  <si>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</si>
  <si>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</si>
  <si>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</si>
  <si>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</si>
  <si>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</si>
  <si>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</si>
  <si>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</si>
  <si>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</si>
  <si>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</si>
  <si>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</si>
  <si>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</si>
  <si>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</si>
  <si>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</si>
  <si>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</si>
  <si>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</si>
  <si>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</si>
  <si>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</si>
  <si>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</si>
  <si>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</si>
  <si>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</si>
  <si>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</si>
  <si>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</si>
  <si>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</si>
  <si>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</si>
  <si>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</si>
  <si>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</si>
  <si>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</si>
  <si>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</si>
  <si>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</si>
  <si>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</si>
  <si>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</si>
  <si>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</si>
  <si>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</si>
  <si>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</si>
  <si>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</si>
  <si>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</si>
  <si>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</si>
  <si>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</si>
  <si>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</si>
  <si>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</si>
  <si>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</si>
  <si>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</si>
  <si>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</si>
  <si>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</si>
  <si>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</si>
  <si>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</si>
  <si>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</si>
  <si>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</si>
  <si>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</si>
  <si>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</si>
  <si>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</si>
  <si>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</si>
  <si>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</si>
  <si>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</si>
  <si>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</si>
  <si>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</si>
  <si>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</si>
  <si>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</si>
  <si>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</si>
  <si>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</si>
  <si>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</si>
  <si>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</si>
  <si>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</si>
  <si>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</si>
  <si>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</si>
  <si>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</si>
  <si>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</si>
  <si>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</si>
  <si>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</si>
  <si>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</si>
  <si>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</si>
  <si>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</si>
  <si>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</si>
  <si>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</si>
  <si>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</si>
  <si>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</si>
  <si>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</si>
  <si>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</si>
  <si>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</si>
  <si>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</si>
  <si>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</si>
  <si>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</si>
  <si>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</si>
  <si>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</si>
  <si>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</si>
  <si>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</si>
  <si>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</si>
  <si>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</si>
  <si>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</si>
  <si>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</si>
  <si>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</si>
  <si>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</si>
  <si>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</si>
  <si>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</si>
  <si>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</si>
  <si>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</si>
  <si>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</si>
  <si>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</si>
  <si>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</si>
  <si>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</si>
  <si>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</si>
  <si>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</si>
  <si>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</si>
  <si>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</si>
  <si>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</si>
  <si>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</si>
  <si>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</si>
  <si>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</si>
  <si>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</si>
  <si>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</si>
  <si>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</si>
  <si>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</si>
  <si>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</si>
  <si>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</si>
  <si>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</si>
  <si>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</si>
  <si>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</si>
  <si>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</si>
  <si>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</si>
  <si>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</si>
  <si>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</si>
  <si>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</si>
  <si>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</si>
  <si>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</si>
  <si>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</si>
  <si>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</si>
  <si>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</si>
  <si>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</si>
  <si>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</si>
  <si>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</si>
  <si>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</si>
  <si>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</si>
  <si>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</si>
  <si>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</si>
  <si>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</si>
  <si>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</si>
  <si>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</si>
  <si>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</si>
  <si>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</si>
  <si>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</si>
  <si>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</si>
  <si>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</si>
  <si>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</si>
  <si>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</si>
  <si>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</si>
  <si>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</si>
  <si>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</si>
  <si>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</si>
  <si>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</si>
  <si>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</si>
  <si>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</si>
  <si>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</si>
  <si>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</si>
  <si>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</si>
  <si>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</si>
  <si>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</si>
  <si>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</si>
  <si>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</si>
  <si>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</si>
  <si>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</si>
  <si>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</si>
  <si>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</si>
  <si>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</si>
  <si>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</si>
  <si>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</si>
  <si>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</si>
  <si>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</si>
  <si>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</si>
  <si>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</si>
  <si>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</si>
  <si>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</si>
  <si>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</si>
  <si>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</si>
  <si>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</si>
  <si>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</si>
  <si>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</si>
  <si>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</si>
  <si>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</si>
  <si>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</si>
  <si>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</si>
  <si>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</si>
  <si>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</si>
  <si>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</si>
  <si>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</si>
  <si>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</si>
  <si>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</si>
  <si>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</si>
  <si>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</si>
  <si>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</si>
  <si>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</si>
  <si>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</si>
  <si>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</si>
  <si>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</si>
  <si>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</si>
  <si>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</si>
  <si>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</si>
  <si>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</si>
  <si>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</si>
  <si>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</si>
  <si>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</si>
  <si>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</si>
  <si>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</si>
  <si>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</si>
  <si>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</si>
  <si>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</si>
  <si>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</si>
  <si>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</si>
  <si>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</si>
  <si>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</si>
  <si>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</si>
  <si>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</si>
  <si>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</si>
  <si>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</si>
  <si>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</si>
  <si>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</si>
  <si>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</si>
  <si>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</si>
  <si>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</si>
  <si>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</si>
  <si>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</si>
  <si>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</si>
  <si>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</si>
  <si>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</si>
  <si>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</si>
  <si>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</si>
  <si>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</si>
  <si>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</si>
  <si>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</si>
  <si>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</si>
  <si>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</si>
  <si>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</si>
  <si>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</si>
  <si>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</si>
  <si>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</si>
  <si>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</si>
  <si>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</si>
  <si>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</si>
  <si>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</si>
  <si>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</si>
  <si>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</si>
  <si>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</si>
  <si>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</si>
  <si>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</si>
  <si>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</si>
  <si>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</si>
  <si>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</si>
  <si>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</si>
  <si>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</si>
  <si>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</si>
  <si>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</si>
  <si>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</si>
  <si>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</si>
  <si>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</si>
  <si>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</si>
  <si>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</si>
  <si>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</si>
  <si>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</si>
  <si>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</si>
  <si>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</si>
  <si>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</si>
  <si>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</si>
  <si>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</si>
  <si>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</si>
  <si>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</si>
  <si>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</si>
  <si>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</si>
  <si>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</si>
  <si>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</si>
  <si>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</si>
  <si>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</si>
  <si>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</si>
  <si>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</si>
  <si>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</si>
  <si>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</si>
  <si>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</si>
  <si>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</si>
  <si>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</si>
  <si>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</si>
  <si>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</si>
  <si>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</si>
  <si>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</si>
  <si>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</si>
  <si>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</si>
  <si>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</si>
  <si>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</si>
  <si>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</si>
  <si>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</si>
  <si>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</si>
  <si>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</si>
  <si>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</si>
  <si>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</si>
  <si>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</si>
  <si>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</si>
  <si>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</si>
  <si>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</si>
  <si>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</si>
  <si>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</si>
  <si>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</si>
  <si>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</si>
  <si>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</si>
  <si>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</si>
  <si>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</si>
  <si>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</si>
  <si>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</si>
  <si>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</si>
  <si>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</si>
  <si>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</si>
  <si>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</si>
  <si>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</si>
  <si>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</si>
  <si>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</si>
  <si>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</si>
  <si>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</si>
  <si>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</si>
  <si>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</si>
  <si>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</si>
  <si>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</si>
  <si>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</si>
  <si>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</si>
  <si>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</si>
  <si>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</si>
  <si>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</si>
  <si>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</si>
  <si>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</si>
  <si>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</si>
  <si>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</si>
  <si>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</si>
  <si>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</si>
  <si>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</si>
  <si>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</si>
  <si>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</si>
  <si>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</si>
  <si>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</si>
  <si>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</si>
  <si>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</si>
  <si>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</si>
  <si>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</si>
  <si>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</si>
  <si>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</si>
  <si>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</si>
  <si>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</si>
  <si>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</si>
  <si>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</si>
  <si>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</si>
  <si>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</si>
  <si>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</si>
  <si>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</si>
  <si>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</si>
  <si>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</si>
  <si>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</si>
  <si>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</si>
  <si>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</si>
  <si>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</si>
  <si>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</si>
  <si>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</si>
  <si>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</si>
  <si>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</si>
  <si>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</si>
  <si>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</si>
  <si>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</si>
  <si>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</si>
  <si>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</si>
  <si>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</si>
  <si>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</si>
  <si>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</si>
  <si>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</si>
  <si>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</si>
  <si>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</si>
  <si>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</si>
  <si>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</si>
  <si>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</si>
  <si>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</si>
  <si>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</si>
  <si>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</si>
  <si>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</si>
  <si>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</si>
  <si>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</si>
  <si>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</si>
  <si>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</si>
  <si>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</si>
  <si>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</si>
  <si>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</si>
  <si>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</si>
  <si>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</si>
  <si>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</si>
  <si>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</si>
  <si>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</si>
  <si>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</si>
  <si>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</si>
  <si>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</si>
  <si>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</si>
  <si>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</si>
  <si>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</si>
  <si>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</si>
  <si>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</si>
  <si>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</si>
  <si>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</si>
  <si>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</si>
  <si>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</si>
  <si>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</si>
  <si>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</si>
  <si>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</si>
  <si>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</si>
  <si>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</si>
  <si>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</si>
  <si>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</si>
  <si>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</si>
  <si>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</si>
  <si>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</si>
  <si>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</si>
  <si>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</si>
  <si>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</si>
  <si>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</si>
  <si>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</si>
  <si>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</si>
  <si>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</si>
  <si>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</si>
  <si>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</si>
  <si>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</si>
  <si>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</si>
  <si>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</si>
  <si>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</si>
  <si>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</si>
  <si>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</si>
  <si>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</si>
  <si>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</si>
  <si>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</si>
  <si>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</si>
  <si>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</si>
  <si>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</si>
  <si>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</si>
  <si>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</si>
  <si>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</si>
  <si>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</si>
  <si>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</si>
  <si>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</si>
  <si>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</si>
  <si>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</si>
  <si>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</si>
  <si>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</si>
  <si>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</si>
  <si>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</si>
  <si>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</si>
  <si>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</si>
  <si>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</si>
  <si>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</si>
  <si>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</si>
  <si>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</si>
  <si>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</si>
  <si>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</si>
  <si>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</si>
  <si>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</si>
  <si>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</si>
  <si>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</si>
  <si>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</si>
  <si>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</si>
  <si>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</si>
  <si>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</si>
  <si>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</si>
  <si>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</si>
  <si>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</si>
  <si>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</si>
  <si>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</si>
  <si>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</si>
  <si>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</si>
  <si>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</si>
  <si>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</si>
  <si>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</si>
  <si>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</si>
  <si>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</si>
  <si>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</si>
  <si>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</si>
  <si>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</si>
  <si>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</si>
  <si>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</si>
  <si>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</si>
  <si>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</si>
  <si>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</si>
  <si>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</si>
  <si>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</si>
  <si>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</si>
  <si>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</si>
  <si>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</si>
  <si>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</si>
  <si>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</si>
  <si>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</si>
  <si>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</si>
  <si>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</si>
  <si>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</si>
  <si>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</si>
  <si>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</si>
  <si>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</si>
  <si>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</si>
  <si>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</si>
  <si>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</si>
  <si>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</si>
  <si>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</si>
  <si>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</si>
  <si>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</si>
  <si>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</si>
  <si>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</si>
  <si>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</si>
  <si>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</si>
  <si>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</si>
  <si>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</si>
  <si>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</si>
  <si>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</si>
  <si>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</si>
  <si>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</si>
  <si>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</si>
  <si>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</si>
  <si>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</si>
  <si>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</si>
  <si>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</si>
  <si>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</si>
  <si>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</si>
  <si>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</si>
  <si>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</si>
  <si>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</si>
  <si>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</si>
  <si>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</si>
  <si>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</si>
  <si>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</si>
  <si>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</si>
  <si>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</si>
  <si>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</si>
  <si>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</si>
  <si>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</si>
  <si>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</si>
  <si>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</si>
  <si>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</si>
  <si>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</si>
  <si>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</si>
  <si>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</si>
  <si>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</si>
  <si>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</si>
  <si>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</si>
  <si>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</si>
  <si>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</si>
  <si>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</si>
  <si>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</si>
  <si>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</si>
  <si>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</si>
  <si>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</si>
  <si>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</si>
  <si>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</si>
  <si>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</si>
  <si>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</si>
  <si>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</si>
  <si>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</si>
  <si>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</si>
  <si>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</si>
  <si>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</si>
  <si>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</si>
  <si>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</si>
  <si>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</si>
  <si>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</si>
  <si>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</si>
  <si>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</si>
  <si>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</si>
  <si>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</si>
  <si>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</si>
  <si>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</si>
  <si>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</si>
  <si>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</si>
  <si>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</si>
  <si>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</si>
  <si>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</si>
  <si>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</si>
  <si>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</si>
  <si>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</si>
  <si>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</si>
  <si>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</si>
  <si>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</si>
  <si>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</si>
  <si>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</si>
  <si>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</si>
  <si>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</si>
  <si>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</si>
  <si>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</si>
  <si>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</si>
  <si>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</si>
  <si>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</si>
  <si>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</si>
  <si>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</si>
  <si>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</si>
  <si>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</si>
  <si>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</si>
  <si>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</si>
  <si>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</si>
  <si>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</si>
  <si>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</si>
  <si>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</si>
  <si>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</si>
  <si>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</si>
  <si>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</si>
  <si>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</si>
  <si>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</si>
  <si>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</si>
  <si>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</si>
  <si>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</si>
  <si>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</si>
  <si>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</si>
  <si>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</si>
  <si>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</si>
  <si>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</si>
  <si>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</si>
  <si>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</si>
  <si>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</si>
  <si>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</si>
  <si>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</si>
  <si>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</si>
  <si>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</si>
  <si>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</si>
  <si>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</si>
  <si>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</si>
  <si>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</si>
  <si>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</si>
  <si>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</si>
  <si>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</si>
  <si>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</si>
  <si>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</si>
  <si>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</si>
  <si>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</si>
  <si>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</si>
  <si>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</si>
  <si>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</si>
  <si>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</si>
  <si>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</si>
  <si>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</si>
  <si>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</si>
  <si>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</si>
  <si>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</si>
  <si>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</si>
  <si>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</si>
  <si>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</si>
  <si>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</si>
  <si>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</si>
  <si>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300-mg capsules (UDL)</t>
  </si>
  <si>
    <t>2x 300 mg capsules</t>
  </si>
  <si>
    <t>200-mg tablets (Taro)</t>
  </si>
  <si>
    <t>2x 200 mg tablets</t>
  </si>
  <si>
    <t>Week 4 as Control</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</si>
  <si>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</si>
  <si>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</si>
  <si>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</si>
  <si>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</si>
  <si>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</si>
  <si>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</si>
  <si>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</si>
  <si>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</si>
  <si>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</si>
  <si>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</si>
  <si>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</si>
  <si>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</si>
  <si>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</si>
  <si>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</si>
  <si>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</si>
  <si>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</si>
  <si>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</si>
  <si>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</si>
  <si>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</si>
  <si>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</si>
  <si>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</si>
  <si>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</si>
  <si>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</si>
  <si>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</si>
  <si>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</si>
  <si>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</si>
  <si>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</si>
  <si>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</si>
  <si>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</si>
  <si>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</si>
  <si>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</si>
  <si>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</si>
  <si>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</si>
  <si>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</si>
  <si>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</si>
  <si>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</si>
  <si>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</si>
  <si>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</si>
  <si>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</si>
  <si>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</si>
  <si>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</si>
  <si>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</si>
  <si>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</si>
  <si>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</si>
  <si>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</si>
  <si>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</si>
  <si>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</si>
  <si>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</si>
  <si>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</si>
  <si>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</si>
  <si>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</si>
  <si>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</si>
  <si>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</si>
  <si>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</si>
  <si>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</si>
  <si>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</si>
  <si>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</si>
  <si>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</si>
  <si>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</si>
  <si>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</si>
  <si>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</si>
  <si>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</si>
  <si>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</si>
  <si>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</si>
  <si>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</si>
  <si>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</si>
  <si>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</si>
  <si>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</si>
  <si>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</si>
  <si>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</si>
  <si>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</si>
  <si>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</si>
  <si>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</si>
  <si>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</si>
  <si>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</si>
  <si>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</si>
  <si>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</si>
  <si>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</si>
  <si>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</si>
  <si>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</si>
  <si>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</si>
  <si>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</si>
  <si>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</si>
  <si>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</si>
  <si>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</si>
  <si>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</si>
  <si>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</si>
  <si>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</si>
  <si>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</si>
  <si>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</si>
  <si>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</si>
  <si>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</si>
  <si>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</si>
  <si>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</si>
  <si>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</si>
  <si>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</si>
  <si>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</si>
  <si>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</si>
  <si>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</si>
  <si>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</si>
  <si>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</si>
  <si>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</si>
  <si>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</si>
  <si>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</si>
  <si>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</si>
  <si>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</si>
  <si>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</si>
  <si>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</si>
  <si>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</si>
  <si>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</si>
  <si>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</si>
  <si>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</si>
  <si>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</si>
  <si>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</si>
  <si>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</si>
  <si>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</si>
  <si>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</si>
  <si>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</si>
  <si>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</si>
  <si>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</si>
  <si>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</si>
  <si>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</si>
  <si>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</si>
  <si>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</si>
  <si>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</si>
  <si>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</si>
  <si>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</si>
  <si>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</si>
  <si>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</si>
  <si>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</si>
  <si>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</si>
  <si>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</si>
  <si>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</si>
  <si>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</si>
  <si>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</si>
  <si>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</si>
  <si>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</si>
  <si>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</si>
  <si>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</si>
  <si>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</si>
  <si>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</si>
  <si>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</si>
  <si>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</si>
  <si>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</si>
  <si>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</si>
  <si>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</si>
  <si>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</si>
  <si>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</si>
  <si>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</si>
  <si>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</si>
  <si>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</si>
  <si>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</si>
  <si>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</si>
  <si>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</si>
  <si>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</si>
  <si>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</si>
  <si>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</si>
  <si>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</si>
  <si>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</si>
  <si>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</si>
  <si>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</si>
  <si>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</si>
  <si>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</si>
  <si>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</si>
  <si>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</si>
  <si>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</si>
  <si>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</si>
  <si>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</si>
  <si>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</si>
  <si>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</si>
  <si>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</si>
  <si>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</si>
  <si>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</si>
  <si>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</si>
  <si>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</si>
  <si>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</si>
  <si>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</si>
  <si>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</si>
  <si>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</si>
  <si>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</si>
  <si>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</si>
  <si>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</si>
  <si>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</si>
  <si>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</si>
  <si>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</si>
  <si>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</si>
  <si>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</si>
  <si>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</si>
  <si>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</si>
  <si>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</si>
  <si>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</si>
  <si>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</si>
  <si>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</si>
  <si>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</si>
  <si>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</si>
  <si>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</si>
  <si>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</si>
  <si>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</si>
  <si>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</si>
  <si>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</si>
  <si>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</si>
  <si>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</si>
  <si>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</si>
  <si>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</si>
  <si>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</si>
  <si>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</si>
  <si>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</si>
  <si>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</si>
  <si>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</si>
  <si>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</si>
  <si>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</si>
  <si>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</si>
  <si>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</si>
  <si>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</si>
  <si>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</si>
  <si>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</si>
  <si>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</si>
  <si>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</si>
  <si>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</si>
  <si>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</si>
  <si>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</si>
  <si>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</si>
  <si>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</si>
  <si>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</si>
  <si>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</si>
  <si>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</si>
  <si>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</si>
  <si>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</si>
  <si>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</si>
  <si>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</si>
  <si>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</si>
  <si>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</si>
  <si>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</si>
  <si>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</si>
  <si>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</si>
  <si>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</si>
  <si>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</si>
  <si>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</si>
  <si>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</si>
  <si>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</si>
  <si>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</si>
  <si>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</si>
  <si>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</si>
  <si>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</si>
  <si>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</si>
  <si>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</si>
  <si>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</si>
  <si>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</si>
  <si>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</si>
  <si>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</si>
  <si>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</si>
  <si>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</si>
  <si>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</si>
  <si>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</si>
  <si>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</si>
  <si>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</si>
  <si>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</si>
  <si>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</si>
  <si>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</si>
  <si>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</si>
  <si>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</si>
  <si>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</si>
  <si>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</si>
  <si>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</si>
  <si>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</si>
  <si>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</si>
  <si>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</si>
  <si>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</si>
  <si>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</si>
  <si>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</si>
  <si>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</si>
  <si>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</si>
  <si>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</si>
  <si>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</si>
  <si>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</si>
  <si>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</si>
  <si>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</si>
  <si>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</si>
  <si>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</si>
  <si>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</si>
  <si>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</si>
  <si>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</si>
  <si>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</si>
  <si>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</si>
  <si>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</si>
  <si>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</si>
  <si>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</si>
  <si>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</si>
  <si>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</si>
  <si>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</si>
  <si>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</si>
  <si>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</si>
  <si>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</si>
  <si>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</si>
  <si>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</si>
  <si>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</si>
  <si>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</si>
  <si>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</si>
  <si>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</si>
  <si>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</si>
  <si>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</si>
  <si>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</si>
  <si>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</si>
  <si>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</si>
  <si>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</si>
  <si>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</si>
  <si>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</si>
  <si>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</si>
  <si>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</si>
  <si>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</si>
  <si>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</si>
  <si>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</si>
  <si>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</si>
  <si>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</si>
  <si>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</si>
  <si>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</si>
  <si>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</si>
  <si>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</si>
  <si>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</si>
  <si>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</si>
  <si>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</si>
  <si>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</si>
  <si>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</si>
  <si>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</si>
  <si>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</si>
  <si>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</si>
  <si>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</si>
  <si>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</si>
  <si>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</si>
  <si>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</si>
  <si>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</si>
  <si>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</si>
  <si>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</si>
  <si>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</si>
  <si>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</si>
  <si>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</si>
  <si>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</si>
  <si>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</si>
  <si>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</si>
  <si>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</si>
  <si>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</si>
  <si>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</si>
  <si>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</si>
  <si>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</si>
  <si>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</si>
  <si>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</si>
  <si>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</si>
  <si>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</si>
  <si>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</si>
  <si>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</si>
  <si>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</si>
  <si>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</si>
  <si>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</si>
  <si>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</si>
  <si>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</si>
  <si>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</si>
  <si>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</si>
  <si>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</si>
  <si>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</si>
  <si>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</si>
  <si>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</si>
  <si>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</si>
  <si>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</si>
  <si>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</si>
  <si>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</si>
  <si>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</si>
  <si>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</si>
  <si>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</si>
  <si>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</si>
  <si>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</si>
  <si>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</si>
  <si>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</si>
  <si>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</si>
  <si>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</si>
  <si>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</si>
  <si>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</si>
  <si>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</si>
  <si>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</si>
  <si>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</si>
  <si>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</si>
  <si>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</si>
  <si>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</si>
  <si>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</si>
  <si>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</si>
  <si>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</si>
  <si>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</si>
  <si>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</si>
  <si>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</si>
  <si>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</si>
  <si>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</si>
  <si>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</si>
  <si>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</si>
  <si>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</si>
  <si>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</si>
  <si>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</si>
  <si>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</si>
  <si>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</si>
  <si>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</si>
  <si>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</si>
  <si>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</si>
  <si>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</si>
  <si>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</si>
  <si>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</si>
  <si>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</si>
  <si>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</si>
  <si>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</si>
  <si>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</si>
  <si>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</si>
  <si>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</si>
  <si>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</si>
  <si>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</si>
  <si>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</si>
  <si>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</si>
  <si>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</si>
  <si>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</si>
  <si>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</si>
  <si>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</si>
  <si>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</si>
  <si>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</si>
  <si>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</si>
  <si>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</si>
  <si>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</si>
  <si>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</si>
  <si>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</si>
  <si>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</si>
  <si>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</si>
  <si>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</si>
  <si>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</si>
  <si>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</si>
  <si>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</si>
  <si>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</si>
  <si>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</si>
  <si>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</si>
  <si>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</si>
  <si>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</si>
  <si>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</si>
  <si>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</si>
  <si>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</si>
  <si>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</si>
  <si>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</si>
  <si>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</si>
  <si>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</si>
  <si>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</si>
  <si>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</si>
  <si>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</si>
  <si>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</si>
  <si>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</si>
  <si>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</si>
  <si>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</si>
  <si>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</si>
  <si>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</si>
  <si>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</si>
  <si>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</si>
  <si>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</si>
  <si>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</si>
  <si>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</si>
  <si>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</si>
  <si>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</si>
  <si>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</si>
  <si>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</si>
  <si>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</si>
  <si>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</si>
  <si>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</si>
  <si>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</si>
  <si>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</si>
  <si>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</si>
  <si>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</si>
  <si>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</si>
  <si>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</si>
  <si>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</si>
  <si>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</si>
  <si>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</si>
  <si>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</si>
  <si>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</si>
  <si>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</si>
  <si>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</si>
  <si>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</si>
  <si>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</si>
  <si>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</si>
  <si>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</si>
  <si>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</si>
  <si>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</si>
  <si>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</si>
  <si>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</si>
  <si>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</si>
  <si>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</si>
  <si>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</si>
  <si>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</si>
  <si>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</si>
  <si>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</si>
  <si>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</si>
  <si>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</si>
  <si>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</si>
  <si>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</si>
  <si>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</si>
  <si>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</si>
  <si>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</si>
  <si>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</si>
  <si>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</si>
  <si>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</si>
  <si>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</si>
  <si>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</si>
  <si>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</si>
  <si>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</si>
  <si>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</si>
  <si>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</si>
  <si>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</si>
  <si>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</si>
  <si>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</si>
  <si>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</si>
  <si>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</si>
  <si>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</si>
  <si>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</si>
  <si>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</si>
  <si>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</si>
  <si>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</si>
  <si>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</si>
  <si>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</si>
  <si>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</si>
  <si>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</si>
  <si>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</si>
  <si>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</si>
  <si>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</si>
  <si>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</si>
  <si>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</si>
  <si>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</si>
  <si>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</si>
  <si>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</si>
  <si>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</si>
  <si>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</si>
  <si>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</si>
  <si>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</si>
  <si>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</si>
  <si>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</si>
  <si>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</si>
  <si>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</si>
  <si>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</si>
  <si>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</si>
  <si>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</si>
  <si>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</si>
  <si>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</si>
  <si>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</si>
  <si>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</si>
  <si>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</si>
  <si>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</si>
  <si>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</si>
  <si>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</si>
  <si>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</si>
  <si>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</si>
  <si>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</si>
  <si>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</si>
  <si>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</si>
  <si>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</si>
  <si>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</si>
  <si>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</si>
  <si>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</si>
  <si>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</si>
  <si>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</si>
  <si>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</si>
  <si>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</si>
  <si>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</si>
  <si>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</si>
  <si>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</si>
  <si>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</si>
  <si>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</si>
  <si>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</si>
  <si>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</si>
  <si>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</si>
  <si>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</si>
  <si>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</si>
  <si>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</si>
  <si>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</si>
  <si>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</si>
  <si>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</si>
  <si>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</si>
  <si>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</si>
  <si>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</si>
  <si>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</si>
  <si>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</si>
  <si>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</si>
  <si>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</si>
  <si>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</si>
  <si>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</si>
  <si>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</si>
  <si>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</si>
  <si>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</si>
  <si>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</si>
  <si>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</si>
  <si>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</si>
  <si>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</si>
  <si>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</si>
  <si>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</si>
  <si>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</si>
  <si>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</si>
  <si>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</si>
  <si>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</si>
  <si>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</si>
  <si>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</si>
  <si>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</si>
  <si>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</si>
  <si>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</si>
  <si>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</si>
  <si>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</si>
  <si>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</si>
  <si>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</si>
  <si>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</si>
  <si>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</si>
  <si>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</si>
  <si>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</si>
  <si>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</si>
  <si>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</si>
  <si>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</si>
  <si>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</si>
  <si>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</si>
  <si>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</si>
  <si>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</si>
  <si>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</si>
  <si>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</si>
  <si>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</si>
  <si>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</si>
  <si>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</si>
  <si>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</si>
  <si>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</si>
  <si>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</si>
  <si>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</si>
  <si>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</si>
  <si>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</si>
  <si>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</si>
  <si>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</si>
  <si>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</si>
  <si>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</si>
  <si>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</si>
  <si>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</si>
  <si>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</si>
  <si>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</si>
  <si>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</si>
  <si>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</si>
  <si>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</si>
  <si>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</si>
  <si>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</si>
  <si>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</si>
  <si>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</si>
  <si>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</si>
  <si>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</si>
  <si>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</si>
  <si>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</si>
  <si>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</si>
  <si>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</si>
  <si>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</si>
  <si>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</si>
  <si>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</si>
  <si>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</si>
  <si>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</si>
  <si>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</si>
  <si>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</si>
  <si>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</si>
  <si>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</si>
  <si>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</si>
  <si>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</si>
  <si>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</si>
  <si>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</si>
  <si>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</si>
  <si>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</si>
  <si>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</si>
  <si>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</si>
  <si>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</si>
  <si>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</si>
  <si>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</si>
  <si>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</si>
  <si>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</si>
  <si>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</si>
  <si>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</si>
  <si>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</si>
  <si>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</si>
  <si>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</si>
  <si>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</si>
  <si>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</si>
  <si>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</si>
  <si>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</si>
  <si>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</si>
  <si>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</si>
  <si>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</si>
  <si>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</si>
  <si>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</si>
  <si>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</si>
  <si>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</si>
  <si>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</si>
  <si>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</si>
  <si>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</si>
  <si>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</si>
  <si>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</si>
  <si>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</si>
  <si>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</si>
  <si>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</si>
  <si>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</si>
  <si>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</si>
  <si>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</si>
  <si>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</si>
  <si>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</si>
  <si>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</si>
  <si>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</si>
  <si>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</si>
  <si>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</si>
  <si>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</si>
  <si>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</si>
  <si>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</si>
  <si>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</si>
  <si>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</si>
  <si>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</si>
  <si>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</si>
  <si>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</si>
  <si>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</si>
  <si>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</si>
  <si>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</si>
  <si>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</si>
  <si>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</si>
  <si>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</si>
  <si>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</si>
  <si>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</si>
  <si>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</si>
  <si>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</si>
  <si>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</si>
  <si>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</si>
  <si>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</si>
  <si>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</si>
  <si>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</si>
  <si>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</si>
  <si>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</si>
  <si>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</si>
  <si>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</si>
  <si>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</si>
  <si>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</si>
  <si>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</si>
  <si>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</si>
  <si>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</si>
  <si>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</si>
  <si>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</si>
  <si>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</si>
  <si>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</si>
  <si>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</si>
  <si>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</si>
  <si>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</si>
  <si>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</si>
  <si>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</si>
  <si>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</si>
  <si>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</si>
  <si>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</si>
  <si>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</si>
  <si>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</si>
  <si>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</si>
  <si>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</si>
  <si>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</si>
  <si>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</si>
  <si>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</si>
  <si>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</si>
  <si>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</si>
  <si>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</si>
  <si>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</si>
  <si>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</si>
  <si>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</si>
  <si>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</si>
  <si>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</si>
  <si>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</si>
  <si>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</si>
  <si>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</si>
  <si>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</si>
  <si>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</si>
  <si>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</si>
  <si>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</si>
  <si>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</si>
  <si>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</si>
  <si>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</si>
  <si>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</si>
  <si>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</si>
  <si>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</si>
  <si>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</si>
  <si>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</si>
  <si>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</si>
  <si>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</si>
  <si>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</si>
  <si>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</si>
  <si>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</si>
  <si>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</si>
  <si>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</si>
  <si>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</si>
  <si>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</si>
  <si>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</si>
  <si>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</si>
  <si>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</si>
  <si>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</si>
  <si>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</si>
  <si>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</si>
  <si>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</si>
  <si>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</si>
  <si>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</si>
  <si>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</si>
  <si>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</si>
  <si>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</si>
  <si>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</si>
  <si>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</si>
  <si>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</si>
  <si>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</si>
  <si>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</si>
  <si>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</si>
  <si>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</si>
  <si>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</si>
  <si>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</si>
  <si>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</si>
  <si>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</si>
  <si>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</si>
  <si>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</si>
  <si>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</si>
  <si>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</si>
  <si>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</si>
  <si>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</si>
  <si>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</si>
  <si>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</si>
  <si>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</si>
  <si>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</si>
  <si>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</si>
  <si>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</si>
  <si>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</si>
  <si>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</si>
  <si>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</si>
  <si>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</si>
  <si>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</si>
  <si>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</si>
  <si>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</si>
  <si>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</si>
  <si>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</si>
  <si>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</si>
  <si>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</si>
  <si>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</si>
  <si>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</si>
  <si>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</si>
  <si>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</si>
  <si>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</si>
  <si>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</si>
  <si>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</si>
  <si>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</si>
  <si>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</si>
  <si>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</si>
  <si>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</si>
  <si>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</si>
  <si>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</si>
  <si>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</si>
  <si>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</si>
  <si>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</si>
  <si>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</si>
  <si>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</si>
  <si>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</si>
  <si>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</si>
  <si>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</si>
  <si>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</si>
  <si>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</si>
  <si>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</si>
  <si>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</si>
  <si>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</si>
  <si>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</si>
  <si>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</si>
  <si>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</si>
  <si>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</si>
  <si>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</si>
  <si>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</si>
  <si>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</si>
  <si>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</si>
  <si>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</si>
  <si>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</si>
  <si>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</si>
  <si>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</si>
  <si>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</si>
  <si>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</si>
  <si>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</si>
  <si>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</si>
  <si>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</si>
  <si>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</si>
  <si>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</si>
  <si>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</si>
  <si>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</si>
  <si>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</si>
  <si>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</si>
  <si>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</si>
  <si>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</si>
  <si>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</si>
  <si>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</si>
  <si>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</si>
  <si>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</si>
  <si>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</si>
  <si>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</si>
  <si>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</si>
  <si>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</si>
  <si>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</si>
  <si>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</si>
  <si>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</si>
  <si>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</si>
  <si>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</si>
  <si>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</si>
  <si>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</si>
  <si>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</si>
  <si>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</si>
  <si>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</si>
  <si>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</si>
  <si>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</si>
  <si>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</si>
  <si>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</si>
  <si>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</si>
  <si>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</si>
  <si>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</si>
  <si>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</si>
  <si>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</si>
  <si>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</si>
  <si>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</si>
  <si>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</si>
  <si>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</si>
  <si>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</si>
  <si>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</si>
  <si>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</si>
  <si>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</si>
  <si>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</si>
  <si>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</si>
  <si>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</si>
  <si>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</si>
  <si>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</si>
  <si>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</si>
  <si>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</si>
  <si>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</si>
  <si>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</si>
  <si>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</si>
  <si>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</si>
  <si>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</si>
  <si>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</si>
  <si>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</si>
  <si>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</si>
  <si>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</si>
  <si>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</si>
  <si>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</si>
  <si>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</si>
  <si>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</si>
  <si>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</si>
  <si>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</si>
  <si>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</si>
  <si>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</si>
  <si>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</si>
  <si>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</si>
  <si>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</si>
  <si>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</si>
  <si>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</si>
  <si>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</si>
  <si>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</si>
  <si>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</si>
  <si>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</si>
  <si>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</si>
  <si>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</si>
  <si>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</si>
  <si>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</si>
  <si>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</si>
  <si>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</si>
  <si>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</si>
  <si>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</si>
  <si>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</si>
  <si>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</si>
  <si>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</si>
  <si>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</si>
  <si>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</si>
  <si>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</si>
  <si>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</si>
  <si>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</si>
  <si>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</si>
  <si>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</si>
  <si>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</si>
  <si>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</si>
  <si>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</si>
  <si>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</si>
  <si>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</si>
  <si>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</si>
  <si>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</si>
  <si>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</si>
  <si>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</si>
  <si>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</si>
  <si>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</si>
  <si>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</si>
  <si>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</si>
  <si>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</si>
  <si>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</si>
  <si>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</si>
  <si>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</si>
  <si>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</si>
  <si>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</si>
  <si>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</si>
  <si>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</si>
  <si>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</si>
  <si>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</si>
  <si>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</si>
  <si>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</si>
  <si>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</si>
  <si>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</si>
  <si>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</si>
  <si>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</si>
  <si>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</si>
  <si>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</si>
  <si>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</si>
  <si>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</si>
  <si>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</si>
  <si>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</si>
  <si>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</si>
  <si>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</si>
  <si>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</si>
  <si>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</si>
  <si>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</si>
  <si>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</si>
  <si>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</si>
  <si>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</si>
  <si>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</si>
  <si>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</si>
  <si>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</si>
  <si>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</si>
  <si>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</si>
  <si>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</si>
  <si>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</si>
  <si>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</si>
  <si>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</si>
  <si>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</si>
  <si>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</si>
  <si>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</si>
  <si>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</si>
  <si>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</si>
  <si>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</si>
  <si>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</si>
  <si>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</si>
  <si>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</si>
  <si>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</si>
  <si>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</si>
  <si>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</si>
  <si>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</si>
  <si>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</si>
  <si>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</si>
  <si>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</si>
  <si>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</si>
  <si>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</si>
  <si>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</si>
  <si>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</si>
  <si>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</si>
  <si>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</si>
  <si>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</si>
  <si>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</si>
  <si>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</si>
  <si>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</si>
  <si>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</si>
  <si>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</si>
  <si>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</si>
  <si>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</si>
  <si>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</si>
  <si>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</si>
  <si>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</si>
  <si>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</si>
  <si>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</si>
  <si>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</si>
  <si>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</si>
  <si>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</si>
  <si>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</si>
  <si>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</si>
  <si>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</si>
  <si>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</si>
  <si>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</si>
  <si>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</si>
  <si>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</si>
  <si>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</si>
  <si>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</si>
  <si>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</si>
  <si>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</si>
  <si>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</si>
  <si>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</si>
  <si>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</si>
  <si>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</si>
  <si>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</si>
  <si>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</si>
  <si>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</si>
  <si>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</si>
  <si>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</si>
  <si>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</si>
  <si>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</si>
  <si>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</si>
  <si>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</si>
  <si>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</si>
  <si>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</si>
  <si>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</si>
  <si>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</si>
  <si>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</si>
  <si>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</si>
  <si>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</si>
  <si>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</si>
  <si>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</si>
  <si>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</si>
  <si>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</si>
  <si>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</si>
  <si>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</si>
  <si>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</si>
  <si>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</si>
  <si>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</si>
  <si>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</si>
  <si>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</si>
  <si>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</si>
  <si>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</si>
  <si>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</si>
  <si>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</si>
  <si>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</si>
  <si>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</si>
  <si>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</si>
  <si>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</si>
  <si>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</si>
  <si>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</si>
  <si>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</si>
  <si>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</si>
  <si>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</si>
  <si>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</si>
  <si>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</si>
  <si>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</si>
  <si>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</si>
  <si>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</si>
  <si>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</si>
  <si>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</si>
  <si>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</si>
  <si>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</si>
  <si>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</si>
  <si>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</si>
  <si>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</si>
  <si>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</si>
  <si>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</si>
  <si>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</si>
  <si>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</si>
  <si>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</si>
  <si>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</si>
  <si>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</si>
  <si>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</si>
  <si>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</si>
  <si>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</si>
  <si>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</si>
  <si>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</si>
  <si>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</si>
  <si>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</si>
  <si>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</si>
  <si>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</si>
  <si>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</si>
  <si>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</si>
  <si>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</si>
  <si>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</si>
  <si>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</si>
  <si>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</si>
  <si>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</si>
  <si>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</si>
  <si>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</si>
  <si>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</si>
  <si>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</si>
  <si>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</si>
  <si>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</si>
  <si>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</si>
  <si>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</si>
  <si>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</si>
  <si>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</si>
  <si>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</si>
  <si>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</si>
  <si>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</si>
  <si>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</si>
  <si>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</si>
  <si>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</si>
  <si>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</si>
  <si>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</si>
  <si>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</si>
  <si>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</si>
  <si>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</si>
  <si>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</si>
  <si>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</si>
  <si>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</si>
  <si>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</si>
  <si>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</si>
  <si>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</si>
  <si>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</si>
  <si>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</si>
  <si>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</si>
  <si>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</si>
  <si>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</si>
  <si>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</si>
  <si>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</si>
  <si>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</si>
  <si>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</si>
  <si>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</si>
  <si>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</si>
  <si>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</si>
  <si>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</si>
  <si>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</si>
  <si>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</si>
  <si>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</si>
  <si>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</si>
  <si>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</si>
  <si>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</si>
  <si>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</si>
  <si>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</si>
  <si>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</si>
  <si>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</si>
  <si>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</si>
  <si>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</si>
  <si>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</si>
  <si>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</si>
  <si>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</si>
  <si>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</si>
  <si>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</si>
  <si>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</si>
  <si>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</si>
  <si>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</si>
  <si>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</si>
  <si>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</si>
  <si>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</si>
  <si>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</si>
  <si>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</si>
  <si>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</si>
  <si>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</si>
  <si>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</si>
  <si>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</si>
  <si>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</si>
  <si>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</si>
  <si>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</si>
  <si>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</si>
  <si>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</si>
  <si>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</si>
  <si>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</si>
  <si>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</si>
  <si>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</si>
  <si>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</si>
  <si>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</si>
  <si>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</si>
  <si>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</si>
  <si>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</si>
  <si>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</si>
  <si>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</si>
  <si>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</si>
  <si>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</si>
  <si>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</si>
  <si>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</si>
  <si>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</si>
  <si>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</si>
  <si>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</si>
  <si>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</si>
  <si>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</si>
  <si>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</si>
  <si>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</si>
  <si>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</si>
  <si>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</si>
  <si>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</si>
  <si>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</si>
  <si>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</si>
  <si>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</si>
  <si>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</si>
  <si>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</si>
  <si>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</si>
  <si>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</si>
  <si>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</si>
  <si>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</si>
  <si>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</si>
  <si>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</si>
  <si>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</si>
  <si>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</si>
  <si>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</si>
  <si>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</si>
  <si>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</si>
  <si>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</si>
  <si>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</si>
  <si>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</si>
  <si>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</si>
  <si>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</si>
  <si>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</si>
  <si>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</si>
  <si>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</si>
  <si>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</si>
  <si>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</si>
  <si>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</si>
  <si>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</si>
  <si>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</si>
  <si>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</si>
  <si>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</si>
  <si>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</si>
  <si>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</si>
  <si>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</si>
  <si>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</si>
  <si>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</si>
  <si>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</si>
  <si>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</si>
  <si>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</si>
  <si>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</si>
  <si>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</si>
  <si>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</si>
  <si>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</si>
  <si>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</si>
  <si>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</si>
  <si>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</si>
  <si>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</si>
  <si>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</si>
  <si>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</si>
  <si>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</si>
  <si>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</si>
  <si>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</si>
  <si>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</si>
  <si>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</si>
  <si>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</si>
  <si>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</si>
  <si>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</si>
  <si>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</si>
  <si>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</si>
  <si>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</si>
  <si>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</si>
  <si>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</si>
  <si>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</si>
  <si>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</si>
  <si>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</si>
  <si>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</si>
  <si>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</si>
  <si>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</si>
  <si>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</si>
  <si>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</si>
  <si>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</si>
  <si>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</si>
  <si>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</si>
  <si>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</si>
  <si>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</si>
  <si>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</si>
  <si>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</si>
  <si>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</si>
  <si>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</si>
  <si>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</si>
  <si>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</si>
  <si>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</si>
  <si>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</si>
  <si>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</si>
  <si>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</si>
  <si>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</si>
  <si>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</si>
  <si>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</si>
  <si>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</si>
  <si>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</si>
  <si>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</si>
  <si>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</si>
  <si>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</si>
  <si>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</si>
  <si>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</si>
  <si>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</si>
  <si>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</si>
  <si>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</si>
  <si>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</si>
  <si>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</si>
  <si>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</si>
  <si>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</si>
  <si>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</si>
  <si>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</si>
  <si>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</si>
  <si>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</si>
  <si>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</si>
  <si>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</si>
  <si>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</si>
  <si>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</si>
  <si>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</si>
  <si>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</si>
  <si>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</si>
  <si>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</si>
  <si>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</si>
  <si>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</si>
  <si>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</si>
  <si>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</si>
  <si>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</si>
  <si>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</si>
  <si>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</si>
  <si>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</si>
  <si>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</si>
  <si>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</si>
  <si>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</si>
  <si>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</si>
  <si>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</si>
  <si>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</si>
  <si>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</si>
  <si>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</si>
  <si>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</si>
  <si>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</si>
  <si>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</si>
  <si>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</si>
  <si>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</si>
  <si>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</si>
  <si>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</si>
  <si>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</si>
  <si>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</si>
  <si>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</si>
  <si>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</si>
  <si>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</si>
  <si>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</si>
  <si>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</si>
  <si>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</si>
  <si>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</si>
  <si>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</si>
  <si>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</si>
  <si>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</si>
  <si>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</si>
  <si>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</si>
  <si>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</si>
  <si>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</si>
  <si>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</si>
  <si>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</si>
  <si>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</si>
  <si>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</si>
  <si>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</si>
  <si>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</si>
  <si>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</si>
  <si>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</si>
  <si>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</si>
  <si>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</si>
  <si>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</si>
  <si>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</si>
  <si>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</si>
  <si>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</si>
  <si>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</si>
  <si>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</si>
  <si>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</si>
  <si>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</si>
  <si>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</si>
  <si>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</si>
  <si>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</si>
  <si>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</si>
  <si>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</si>
  <si>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</si>
  <si>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</si>
  <si>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</si>
  <si>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</si>
  <si>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</si>
  <si>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</si>
  <si>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</si>
  <si>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</si>
  <si>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</si>
  <si>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</si>
  <si>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</si>
  <si>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</si>
  <si>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</si>
  <si>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</si>
  <si>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</si>
  <si>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</si>
  <si>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</si>
  <si>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</si>
  <si>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</si>
  <si>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</si>
  <si>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</si>
  <si>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</si>
  <si>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</si>
  <si>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</si>
  <si>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</si>
  <si>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</si>
  <si>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</si>
  <si>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</si>
  <si>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</si>
  <si>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</si>
  <si>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</si>
  <si>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</si>
  <si>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</si>
  <si>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</si>
  <si>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</si>
  <si>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</si>
  <si>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</si>
  <si>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</si>
  <si>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</si>
  <si>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</si>
  <si>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</si>
  <si>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</si>
  <si>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</si>
  <si>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</si>
  <si>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</si>
  <si>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</si>
  <si>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</si>
  <si>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</si>
  <si>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</si>
  <si>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</si>
  <si>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</si>
  <si>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</si>
  <si>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</si>
  <si>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</si>
  <si>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</si>
  <si>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</si>
  <si>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</si>
  <si>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</si>
  <si>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</si>
  <si>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</si>
  <si>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</si>
  <si>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</si>
  <si>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</si>
  <si>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</si>
  <si>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</si>
  <si>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</si>
  <si>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</si>
  <si>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</si>
  <si>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</si>
  <si>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</si>
  <si>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</si>
  <si>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</si>
  <si>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</si>
  <si>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</si>
  <si>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</si>
  <si>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</si>
  <si>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</si>
  <si>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</si>
  <si>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</si>
  <si>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</si>
  <si>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</si>
  <si>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</si>
  <si>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</si>
  <si>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</si>
  <si>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</si>
  <si>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</si>
  <si>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</si>
  <si>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</si>
  <si>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</si>
  <si>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</si>
  <si>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</si>
  <si>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</si>
  <si>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</si>
  <si>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</si>
  <si>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</si>
  <si>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</si>
  <si>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</si>
  <si>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</si>
  <si>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</si>
  <si>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</si>
  <si>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</si>
  <si>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</si>
  <si>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</si>
  <si>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</si>
  <si>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</si>
  <si>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</si>
  <si>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</si>
  <si>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</si>
  <si>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</si>
  <si>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</si>
  <si>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</si>
  <si>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</si>
  <si>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</si>
  <si>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</si>
  <si>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</si>
  <si>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</si>
  <si>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</si>
  <si>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</si>
  <si>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</si>
  <si>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</si>
  <si>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</si>
  <si>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</si>
  <si>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</si>
  <si>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</si>
  <si>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</si>
  <si>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</si>
  <si>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</si>
  <si>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</si>
  <si>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</si>
  <si>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</si>
  <si>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</si>
  <si>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</si>
  <si>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</si>
  <si>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</si>
  <si>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</si>
  <si>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</si>
  <si>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</si>
  <si>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</si>
  <si>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</si>
  <si>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</si>
  <si>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</si>
  <si>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</si>
  <si>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</si>
  <si>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</si>
  <si>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</si>
  <si>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</si>
  <si>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</si>
  <si>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</si>
  <si>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</si>
  <si>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</si>
  <si>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</si>
  <si>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</si>
  <si>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</si>
  <si>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</si>
  <si>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</si>
  <si>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</si>
  <si>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</si>
  <si>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</si>
  <si>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</si>
  <si>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</si>
  <si>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</si>
  <si>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</si>
  <si>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</si>
  <si>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</si>
  <si>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</si>
  <si>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</si>
  <si>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</si>
  <si>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</si>
  <si>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</si>
  <si>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</si>
  <si>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</si>
  <si>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</si>
  <si>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</si>
  <si>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</si>
  <si>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</si>
  <si>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</si>
  <si>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</si>
  <si>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</si>
  <si>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</si>
  <si>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</si>
  <si>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</si>
  <si>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</si>
  <si>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</si>
  <si>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</si>
  <si>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</si>
  <si>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</si>
  <si>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</si>
  <si>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</si>
  <si>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</si>
  <si>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</si>
  <si>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</si>
  <si>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</si>
  <si>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</si>
  <si>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</si>
  <si>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</si>
  <si>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</si>
  <si>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</si>
  <si>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</si>
  <si>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</si>
  <si>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</si>
  <si>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</si>
  <si>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</si>
  <si>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</si>
  <si>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</si>
  <si>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</si>
  <si>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</si>
  <si>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</si>
  <si>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</si>
  <si>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</si>
  <si>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</si>
  <si>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</si>
  <si>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</si>
  <si>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</si>
  <si>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</si>
  <si>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</si>
  <si>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</si>
  <si>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</si>
  <si>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</si>
  <si>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</si>
  <si>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</si>
  <si>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</si>
  <si>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</si>
  <si>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</si>
  <si>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</si>
  <si>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</si>
  <si>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</si>
  <si>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</si>
  <si>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</si>
  <si>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</si>
  <si>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</si>
  <si>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</si>
  <si>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</si>
  <si>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</si>
  <si>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</si>
  <si>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</si>
  <si>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</si>
  <si>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</si>
  <si>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</si>
  <si>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</si>
  <si>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</si>
  <si>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</si>
  <si>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</si>
  <si>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</si>
  <si>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</si>
  <si>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</si>
  <si>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</si>
  <si>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</si>
  <si>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</si>
  <si>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</si>
  <si>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</si>
  <si>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</si>
  <si>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</si>
  <si>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</si>
  <si>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</si>
  <si>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</si>
  <si>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</si>
  <si>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</si>
  <si>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</si>
  <si>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</si>
  <si>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</si>
  <si>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</si>
  <si>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</si>
  <si>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</si>
  <si>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</si>
  <si>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</si>
  <si>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</si>
  <si>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</si>
  <si>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</si>
  <si>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</si>
  <si>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</si>
  <si>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</si>
  <si>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</si>
  <si>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</si>
  <si>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</si>
  <si>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</si>
  <si>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</si>
  <si>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</si>
  <si>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</si>
  <si>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</si>
  <si>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</si>
  <si>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</si>
  <si>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</si>
  <si>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</si>
  <si>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</si>
  <si>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</si>
  <si>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</si>
  <si>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</si>
  <si>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</si>
  <si>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</si>
  <si>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</si>
  <si>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</si>
  <si>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</si>
  <si>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</si>
  <si>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</si>
  <si>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</si>
  <si>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</si>
  <si>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</si>
  <si>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</si>
  <si>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</si>
  <si>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</si>
  <si>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</si>
  <si>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</si>
  <si>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</si>
  <si>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</si>
  <si>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</si>
  <si>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</si>
  <si>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</si>
  <si>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</si>
  <si>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</si>
  <si>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</si>
  <si>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</si>
  <si>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</si>
  <si>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</si>
  <si>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</si>
  <si>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</si>
  <si>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</si>
  <si>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</si>
  <si>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</si>
  <si>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</si>
  <si>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</si>
  <si>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</si>
  <si>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</si>
  <si>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</si>
  <si>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</si>
  <si>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</si>
  <si>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</si>
  <si>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</si>
  <si>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</si>
  <si>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</si>
  <si>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</si>
  <si>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</si>
  <si>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</si>
  <si>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</si>
  <si>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</si>
  <si>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</si>
  <si>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</si>
  <si>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</si>
  <si>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</si>
  <si>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</si>
  <si>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</si>
  <si>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</si>
  <si>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</si>
  <si>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</si>
  <si>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</si>
  <si>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</si>
  <si>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</si>
  <si>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</si>
  <si>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</si>
  <si>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</si>
  <si>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</si>
  <si>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</si>
  <si>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</si>
  <si>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</si>
  <si>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</si>
  <si>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</si>
  <si>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</si>
  <si>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</si>
  <si>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</si>
  <si>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</si>
  <si>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</si>
  <si>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</si>
  <si>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</si>
  <si>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</si>
  <si>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</si>
  <si>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</si>
  <si>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</si>
  <si>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</si>
  <si>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</si>
  <si>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</si>
  <si>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</si>
  <si>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</si>
  <si>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</si>
  <si>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</si>
  <si>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</si>
  <si>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</si>
  <si>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</si>
  <si>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</si>
  <si>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</si>
  <si>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</si>
  <si>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</si>
  <si>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</si>
  <si>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</si>
  <si>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</si>
  <si>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</si>
  <si>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</si>
  <si>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</si>
  <si>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</si>
  <si>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</si>
  <si>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</si>
  <si>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</si>
  <si>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</si>
  <si>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</si>
  <si>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</si>
  <si>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</si>
  <si>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</si>
  <si>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</si>
  <si>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</si>
  <si>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</si>
  <si>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</si>
  <si>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</si>
  <si>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</si>
  <si>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</si>
  <si>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</si>
  <si>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</si>
  <si>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</si>
  <si>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</si>
  <si>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</si>
  <si>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</si>
  <si>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</si>
  <si>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</si>
  <si>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</si>
  <si>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</si>
  <si>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</si>
  <si>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</si>
  <si>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</si>
  <si>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</si>
  <si>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</si>
  <si>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</si>
  <si>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</si>
  <si>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</si>
  <si>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</si>
  <si>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</si>
  <si>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</si>
  <si>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</si>
  <si>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</si>
  <si>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</si>
  <si>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</si>
  <si>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</si>
  <si>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</si>
  <si>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</si>
  <si>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</si>
  <si>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</si>
  <si>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</si>
  <si>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</si>
  <si>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</si>
  <si>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</si>
  <si>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</si>
  <si>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</si>
  <si>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</si>
  <si>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</si>
  <si>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</si>
  <si>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</si>
  <si>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</si>
  <si>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</si>
  <si>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 Ratios are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</si>
  <si>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</si>
  <si>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</si>
  <si>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</si>
  <si>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</si>
  <si>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</si>
  <si>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</si>
  <si>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</si>
  <si>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</si>
  <si>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</si>
  <si>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</si>
  <si>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</si>
  <si>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</si>
  <si>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</si>
  <si>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</si>
  <si>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</si>
  <si>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</si>
  <si>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</si>
  <si>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</si>
  <si>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</si>
  <si>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</si>
  <si>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</si>
  <si>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</si>
  <si>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</si>
  <si>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</si>
  <si>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</si>
  <si>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</si>
  <si>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</si>
  <si>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</si>
  <si>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</si>
  <si>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</si>
  <si>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</si>
  <si>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</si>
  <si>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</si>
  <si>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</si>
  <si>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</si>
  <si>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</si>
  <si>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</si>
  <si>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</si>
  <si>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</si>
  <si>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</si>
  <si>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</si>
  <si>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</si>
  <si>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</si>
  <si>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</si>
  <si>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</si>
  <si>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</si>
  <si>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</si>
  <si>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</si>
  <si>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</si>
  <si>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</si>
  <si>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</si>
  <si>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</si>
  <si>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</si>
  <si>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</si>
  <si>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</si>
  <si>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</si>
  <si>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</si>
  <si>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</si>
  <si>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</si>
  <si>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</si>
  <si>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</si>
  <si>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</si>
  <si>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</si>
  <si>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</si>
  <si>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</si>
  <si>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</si>
  <si>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</si>
  <si>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</si>
  <si>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</si>
  <si>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</si>
  <si>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</si>
  <si>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</si>
  <si>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</si>
  <si>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</si>
  <si>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</si>
  <si>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</si>
  <si>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</si>
  <si>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</si>
  <si>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</si>
  <si>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</si>
  <si>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</si>
  <si>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</si>
  <si>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</si>
  <si>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</si>
  <si>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</si>
  <si>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</si>
  <si>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</si>
  <si>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</si>
  <si>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</si>
  <si>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</si>
  <si>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</si>
  <si>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</si>
  <si>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</si>
  <si>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</si>
  <si>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</si>
  <si>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</si>
  <si>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</si>
  <si>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</si>
  <si>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</si>
  <si>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</si>
  <si>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</si>
  <si>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</si>
  <si>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</si>
  <si>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</si>
  <si>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</si>
  <si>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</si>
  <si>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</si>
  <si>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</si>
  <si>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</si>
  <si>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</si>
  <si>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</si>
  <si>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</si>
  <si>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</si>
  <si>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</si>
  <si>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</si>
  <si>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</si>
  <si>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</si>
  <si>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</si>
  <si>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</si>
  <si>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</si>
  <si>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</si>
  <si>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</si>
  <si>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</si>
  <si>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</si>
  <si>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</si>
  <si>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</si>
  <si>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</si>
  <si>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</si>
  <si>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</si>
  <si>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</si>
  <si>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</si>
  <si>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</si>
  <si>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</si>
  <si>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</si>
  <si>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</si>
  <si>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</si>
  <si>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</si>
  <si>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</si>
  <si>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</si>
  <si>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</si>
  <si>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</si>
  <si>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</si>
  <si>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</si>
  <si>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</si>
  <si>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</si>
  <si>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</si>
  <si>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</si>
  <si>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</si>
  <si>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</si>
  <si>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</si>
  <si>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</si>
  <si>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</si>
  <si>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</si>
  <si>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</si>
  <si>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</si>
  <si>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</si>
  <si>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</si>
  <si>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</si>
  <si>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</si>
  <si>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</si>
  <si>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</si>
  <si>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</si>
  <si>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</si>
  <si>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</si>
  <si>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</si>
  <si>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</si>
  <si>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</si>
  <si>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</si>
  <si>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</si>
  <si>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</si>
  <si>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</si>
  <si>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</si>
  <si>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</si>
  <si>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</si>
  <si>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</si>
  <si>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</si>
  <si>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</si>
  <si>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</si>
  <si>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</si>
  <si>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</si>
  <si>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</si>
  <si>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</si>
  <si>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</si>
  <si>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</si>
  <si>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</si>
  <si>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</si>
  <si>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</si>
  <si>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</si>
  <si>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</si>
  <si>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</si>
  <si>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</si>
  <si>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</si>
  <si>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</si>
  <si>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</si>
  <si>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</si>
  <si>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</si>
  <si>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</si>
  <si>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</si>
  <si>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</si>
  <si>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</si>
  <si>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</si>
  <si>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</si>
  <si>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</si>
  <si>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</si>
  <si>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</si>
  <si>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</si>
  <si>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</si>
  <si>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</si>
  <si>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</si>
  <si>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</si>
  <si>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</si>
  <si>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</si>
  <si>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</si>
  <si>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</si>
  <si>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</si>
  <si>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</si>
  <si>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</si>
  <si>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</si>
  <si>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</si>
  <si>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</si>
  <si>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</si>
  <si>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</si>
  <si>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</si>
  <si>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</si>
  <si>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</si>
  <si>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</si>
  <si>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</si>
  <si>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</si>
  <si>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</si>
  <si>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</si>
  <si>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</si>
  <si>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</si>
  <si>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</si>
  <si>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</si>
  <si>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</si>
  <si>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</si>
  <si>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</si>
  <si>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</si>
  <si>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</si>
  <si>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</si>
  <si>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</si>
  <si>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</si>
  <si>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</si>
  <si>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</si>
  <si>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</si>
  <si>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</si>
  <si>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</si>
  <si>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</si>
  <si>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</si>
  <si>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</si>
  <si>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</si>
  <si>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</si>
  <si>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</si>
  <si>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</si>
  <si>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</si>
  <si>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</si>
  <si>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</si>
  <si>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</si>
  <si>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</si>
  <si>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</si>
  <si>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</si>
  <si>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</si>
  <si>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</si>
  <si>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</si>
  <si>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</si>
  <si>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</si>
  <si>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</si>
  <si>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</si>
  <si>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</si>
  <si>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</si>
  <si>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</si>
  <si>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</si>
  <si>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</si>
  <si>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</si>
  <si>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</si>
  <si>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</si>
  <si>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</si>
  <si>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</si>
  <si>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</si>
  <si>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</si>
  <si>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</si>
  <si>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</si>
  <si>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</si>
  <si>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</si>
  <si>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</si>
  <si>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</si>
  <si>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</si>
  <si>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</si>
  <si>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</si>
  <si>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</si>
  <si>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</si>
  <si>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</si>
  <si>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</si>
  <si>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</si>
  <si>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</si>
  <si>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</si>
  <si>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</si>
  <si>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</si>
  <si>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</si>
  <si>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</si>
  <si>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</si>
  <si>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</si>
  <si>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</si>
  <si>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</si>
  <si>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</si>
  <si>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</si>
  <si>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</si>
  <si>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</si>
  <si>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</si>
  <si>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</si>
  <si>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</si>
  <si>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</si>
  <si>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</si>
  <si>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</si>
  <si>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</si>
  <si>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</si>
  <si>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</si>
  <si>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</si>
  <si>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</si>
  <si>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</si>
  <si>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</si>
  <si>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</si>
  <si>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</si>
  <si>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</si>
  <si>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</si>
  <si>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</si>
  <si>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</si>
  <si>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</si>
  <si>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</si>
  <si>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</si>
  <si>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</si>
  <si>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</si>
  <si>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</si>
  <si>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</si>
  <si>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</si>
  <si>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</si>
  <si>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</si>
  <si>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</si>
  <si>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</si>
  <si>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</si>
  <si>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</si>
  <si>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</si>
  <si>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</si>
  <si>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</si>
  <si>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</si>
  <si>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</si>
  <si>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</si>
  <si>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</si>
  <si>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</si>
  <si>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</si>
  <si>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</si>
  <si>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</si>
  <si>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</si>
  <si>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</si>
  <si>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</si>
  <si>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</si>
  <si>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</si>
  <si>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</si>
  <si>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</si>
  <si>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</si>
  <si>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</si>
  <si>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</si>
  <si>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</si>
  <si>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</si>
  <si>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</si>
  <si>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</si>
  <si>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</si>
  <si>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</si>
  <si>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</si>
  <si>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</si>
  <si>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</si>
  <si>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</si>
  <si>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</si>
  <si>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</si>
  <si>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</si>
  <si>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</si>
  <si>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</si>
  <si>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</si>
  <si>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</si>
  <si>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</si>
  <si>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</si>
  <si>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</si>
  <si>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</si>
  <si>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</si>
  <si>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</si>
  <si>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</si>
  <si>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</si>
  <si>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</si>
  <si>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</si>
  <si>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</si>
  <si>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</si>
  <si>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</si>
  <si>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</si>
  <si>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</si>
  <si>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</si>
  <si>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</si>
  <si>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</si>
  <si>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</si>
  <si>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</si>
  <si>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</si>
  <si>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</si>
  <si>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</si>
  <si>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</si>
  <si>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</si>
  <si>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</si>
  <si>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</si>
  <si>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</si>
  <si>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</si>
  <si>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</si>
  <si>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</si>
  <si>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</si>
  <si>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</si>
  <si>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</si>
  <si>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</si>
  <si>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</si>
  <si>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</si>
  <si>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</si>
  <si>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</si>
  <si>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</si>
  <si>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</si>
  <si>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</si>
  <si>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</si>
  <si>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</si>
  <si>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</si>
  <si>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</si>
  <si>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</si>
  <si>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</si>
  <si>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</si>
  <si>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</si>
  <si>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</si>
  <si>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</si>
  <si>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</si>
  <si>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</si>
  <si>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</si>
  <si>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</si>
  <si>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</si>
  <si>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</si>
  <si>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</si>
  <si>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</si>
  <si>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</si>
  <si>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</si>
  <si>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</si>
  <si>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</si>
  <si>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</si>
  <si>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</si>
  <si>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</si>
  <si>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</si>
  <si>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</si>
  <si>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</si>
  <si>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</si>
  <si>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</si>
  <si>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</si>
  <si>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</si>
  <si>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</si>
  <si>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</si>
  <si>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</si>
  <si>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</si>
  <si>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</si>
  <si>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</si>
  <si>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</si>
  <si>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</si>
  <si>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</si>
  <si>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</si>
  <si>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</si>
  <si>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</si>
  <si>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</si>
  <si>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</si>
  <si>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</si>
  <si>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</si>
  <si>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</si>
  <si>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</si>
  <si>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</si>
  <si>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</si>
  <si>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</si>
  <si>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</si>
  <si>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</si>
  <si>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</si>
  <si>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</si>
  <si>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</si>
  <si>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</si>
  <si>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</si>
  <si>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</si>
  <si>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</si>
  <si>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</si>
  <si>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</si>
  <si>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</si>
  <si>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</si>
  <si>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</si>
  <si>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</si>
  <si>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</si>
  <si>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</si>
  <si>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</si>
  <si>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</si>
  <si>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</si>
  <si>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</si>
  <si>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</si>
  <si>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</si>
  <si>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</si>
  <si>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</si>
  <si>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</si>
  <si>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</si>
  <si>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</si>
  <si>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</si>
  <si>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</si>
  <si>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</si>
  <si>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</si>
  <si>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</si>
  <si>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</si>
  <si>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</si>
  <si>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</si>
  <si>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</si>
  <si>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</si>
  <si>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</si>
  <si>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</si>
  <si>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</si>
  <si>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</si>
  <si>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</si>
  <si>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</si>
  <si>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</si>
  <si>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</si>
  <si>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</si>
  <si>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</si>
  <si>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</si>
  <si>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</si>
  <si>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</si>
  <si>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</si>
  <si>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</si>
  <si>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</si>
  <si>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</si>
  <si>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</si>
  <si>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</si>
  <si>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</si>
  <si>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</si>
  <si>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</si>
  <si>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</si>
  <si>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</si>
  <si>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</si>
  <si>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</si>
  <si>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</si>
  <si>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</si>
  <si>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</si>
  <si>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</si>
  <si>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</si>
  <si>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</si>
  <si>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</si>
  <si>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</si>
  <si>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</si>
  <si>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</si>
  <si>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</si>
  <si>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</si>
  <si>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</si>
  <si>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</si>
  <si>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</si>
  <si>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</si>
  <si>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</si>
  <si>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</si>
  <si>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</si>
  <si>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</si>
  <si>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</si>
  <si>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</si>
  <si>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</si>
  <si>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</si>
  <si>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</si>
  <si>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</si>
  <si>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</si>
  <si>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</si>
  <si>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</si>
  <si>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</si>
  <si>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</si>
  <si>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</si>
  <si>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</si>
  <si>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</si>
  <si>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</si>
  <si>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</si>
  <si>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</si>
  <si>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</si>
  <si>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</si>
  <si>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</si>
  <si>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</si>
  <si>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</si>
  <si>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</si>
  <si>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</si>
  <si>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</si>
  <si>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</si>
  <si>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</si>
  <si>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</si>
  <si>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</si>
  <si>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</si>
  <si>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</si>
  <si>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</si>
  <si>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</si>
  <si>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</si>
  <si>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</si>
  <si>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</si>
  <si>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</si>
  <si>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</si>
  <si>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</si>
  <si>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</si>
  <si>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</si>
  <si>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</si>
  <si>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</si>
  <si>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</si>
  <si>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</si>
  <si>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</si>
  <si>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</si>
  <si>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</si>
  <si>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</si>
  <si>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</si>
  <si>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</si>
  <si>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</si>
  <si>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</si>
  <si>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</si>
  <si>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</si>
  <si>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</si>
  <si>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</si>
  <si>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</si>
  <si>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</si>
  <si>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</si>
  <si>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</si>
  <si>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</si>
  <si>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</si>
  <si>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</si>
  <si>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</si>
  <si>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</si>
  <si>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</si>
  <si>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</si>
  <si>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</si>
  <si>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</si>
  <si>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</si>
  <si>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</si>
  <si>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</si>
  <si>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</si>
  <si>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</si>
  <si>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</si>
  <si>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</si>
  <si>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</si>
  <si>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</si>
  <si>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</si>
  <si>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</si>
  <si>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</si>
  <si>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</si>
  <si>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</si>
  <si>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</si>
  <si>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</si>
  <si>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</si>
  <si>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</si>
  <si>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</si>
  <si>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</si>
  <si>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</si>
  <si>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</si>
  <si>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</si>
  <si>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</si>
  <si>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</si>
  <si>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</si>
  <si>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</si>
  <si>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</si>
  <si>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</si>
  <si>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</si>
  <si>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</si>
  <si>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</si>
  <si>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</si>
  <si>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</si>
  <si>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</si>
  <si>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</si>
  <si>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</si>
  <si>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</si>
  <si>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</si>
  <si>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</si>
  <si>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</si>
  <si>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</si>
  <si>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</si>
  <si>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</si>
  <si>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</si>
  <si>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</si>
  <si>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</si>
  <si>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</si>
  <si>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</si>
  <si>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</si>
  <si>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</si>
  <si>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</si>
  <si>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</si>
  <si>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</si>
  <si>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</si>
  <si>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</si>
  <si>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</si>
  <si>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</si>
  <si>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</si>
  <si>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</si>
  <si>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</si>
  <si>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</si>
  <si>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</si>
  <si>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</si>
  <si>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</si>
  <si>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</si>
  <si>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</si>
  <si>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</si>
  <si>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</si>
  <si>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</si>
  <si>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</si>
  <si>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</si>
  <si>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</si>
  <si>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</si>
  <si>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</si>
  <si>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</si>
  <si>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</si>
  <si>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</si>
  <si>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</si>
  <si>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</si>
  <si>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</si>
  <si>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</si>
  <si>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</si>
  <si>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</si>
  <si>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</si>
  <si>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</si>
  <si>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</si>
  <si>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</si>
  <si>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</si>
  <si>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</si>
  <si>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</si>
  <si>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</si>
  <si>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</si>
  <si>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</si>
  <si>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</si>
  <si>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</si>
  <si>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</si>
  <si>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</si>
  <si>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</si>
  <si>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</si>
  <si>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</si>
  <si>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</si>
  <si>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</si>
  <si>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</si>
  <si>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</si>
  <si>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</si>
  <si>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</si>
  <si>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</si>
  <si>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</si>
  <si>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</si>
  <si>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</si>
  <si>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</si>
  <si>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</si>
  <si>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</si>
  <si>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</si>
  <si>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</si>
  <si>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</si>
  <si>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</si>
  <si>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</si>
  <si>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</si>
  <si>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</si>
  <si>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</si>
  <si>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</si>
  <si>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</si>
  <si>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</si>
  <si>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</si>
  <si>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</si>
  <si>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</si>
  <si>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</si>
  <si>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</si>
  <si>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</si>
  <si>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</si>
  <si>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</si>
  <si>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</si>
  <si>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</si>
  <si>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</si>
  <si>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</si>
  <si>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</si>
  <si>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</si>
  <si>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</si>
  <si>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</si>
  <si>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</si>
  <si>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</si>
  <si>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</si>
  <si>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</si>
  <si>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</si>
  <si>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</si>
  <si>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</si>
  <si>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</si>
  <si>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</si>
  <si>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</si>
  <si>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</si>
  <si>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</si>
  <si>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</si>
  <si>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</si>
  <si>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</si>
  <si>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</si>
  <si>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</si>
  <si>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</si>
  <si>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</si>
  <si>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</si>
  <si>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</si>
  <si>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</si>
  <si>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</si>
  <si>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</si>
  <si>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</si>
  <si>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</si>
  <si>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</si>
  <si>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</si>
  <si>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</si>
  <si>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</si>
  <si>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</si>
  <si>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</si>
  <si>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</si>
  <si>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</si>
  <si>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</si>
  <si>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</si>
  <si>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</si>
  <si>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</si>
  <si>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</si>
  <si>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</si>
  <si>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</si>
  <si>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</si>
  <si>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</si>
  <si>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</si>
  <si>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</si>
  <si>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</si>
  <si>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</si>
  <si>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</si>
  <si>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</si>
  <si>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</si>
  <si>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</si>
  <si>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</si>
  <si>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</si>
  <si>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</si>
  <si>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</si>
  <si>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</si>
  <si>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</si>
  <si>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</si>
  <si>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</si>
  <si>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</si>
  <si>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</si>
  <si>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</si>
  <si>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</si>
  <si>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</si>
  <si>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</si>
  <si>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</si>
  <si>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</si>
  <si>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</si>
  <si>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</si>
  <si>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</si>
  <si>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</si>
  <si>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</si>
  <si>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</si>
  <si>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</si>
  <si>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</si>
  <si>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</si>
  <si>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</si>
  <si>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</si>
  <si>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</si>
  <si>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</si>
  <si>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</si>
  <si>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</si>
  <si>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</si>
  <si>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</si>
  <si>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</si>
  <si>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</si>
  <si>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</si>
  <si>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</si>
  <si>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</si>
  <si>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</si>
  <si>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</si>
  <si>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</si>
  <si>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</si>
  <si>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</si>
  <si>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</si>
  <si>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</si>
  <si>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</si>
  <si>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</si>
  <si>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</si>
  <si>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</si>
  <si>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</si>
  <si>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</si>
  <si>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</si>
  <si>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</si>
  <si>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</si>
  <si>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</si>
  <si>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</si>
  <si>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</si>
  <si>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</si>
  <si>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</si>
  <si>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</si>
  <si>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</si>
  <si>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</si>
  <si>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</si>
  <si>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</si>
  <si>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</si>
  <si>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</si>
  <si>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</si>
  <si>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</si>
  <si>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</si>
  <si>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</si>
  <si>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</si>
  <si>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</si>
  <si>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</si>
  <si>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</si>
  <si>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</si>
  <si>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</si>
  <si>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</si>
  <si>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</si>
  <si>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</si>
  <si>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</si>
  <si>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</si>
  <si>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</si>
  <si>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</si>
  <si>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</si>
  <si>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</si>
  <si>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</si>
  <si>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</si>
  <si>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</si>
  <si>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</si>
  <si>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</si>
  <si>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</si>
  <si>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</si>
  <si>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</si>
  <si>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</si>
  <si>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</si>
  <si>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</si>
  <si>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</si>
  <si>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</si>
  <si>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</si>
  <si>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</si>
  <si>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</si>
  <si>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</si>
  <si>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</si>
  <si>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</si>
  <si>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</si>
  <si>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</si>
  <si>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</si>
  <si>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</si>
  <si>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</si>
  <si>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</si>
  <si>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</si>
  <si>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</si>
  <si>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</si>
  <si>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</si>
  <si>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</si>
  <si>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</si>
  <si>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</si>
  <si>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</si>
  <si>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</si>
  <si>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</si>
  <si>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</si>
  <si>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</si>
  <si>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</si>
  <si>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</si>
  <si>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</si>
  <si>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</si>
  <si>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</si>
  <si>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</si>
  <si>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</si>
  <si>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</si>
  <si>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</si>
  <si>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</si>
  <si>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</si>
  <si>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</si>
  <si>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</si>
  <si>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</si>
  <si>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</si>
  <si>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</si>
  <si>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</si>
  <si>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</si>
  <si>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</si>
  <si>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</si>
  <si>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</si>
  <si>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</si>
  <si>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</si>
  <si>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</si>
  <si>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</si>
  <si>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</si>
  <si>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</si>
  <si>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</si>
  <si>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</si>
  <si>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</si>
  <si>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</si>
  <si>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</si>
  <si>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</si>
  <si>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</si>
  <si>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</si>
  <si>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</si>
  <si>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</si>
  <si>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</si>
  <si>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</si>
  <si>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</si>
  <si>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</si>
  <si>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</si>
  <si>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</si>
  <si>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</si>
  <si>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</si>
  <si>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</si>
  <si>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</si>
  <si>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</si>
  <si>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</si>
  <si>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</si>
  <si>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</si>
  <si>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</si>
  <si>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</si>
  <si>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</si>
  <si>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</si>
  <si>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</si>
  <si>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</si>
  <si>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</si>
  <si>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</si>
  <si>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</si>
  <si>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</si>
  <si>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</si>
  <si>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</si>
  <si>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</si>
  <si>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</si>
  <si>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</si>
  <si>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</si>
  <si>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</si>
  <si>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</si>
  <si>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</si>
  <si>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</si>
  <si>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</si>
  <si>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</si>
  <si>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</si>
  <si>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</si>
  <si>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</si>
  <si>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</si>
  <si>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</si>
  <si>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</si>
  <si>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</si>
  <si>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</si>
  <si>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</si>
  <si>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</si>
  <si>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</si>
  <si>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</si>
  <si>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</si>
  <si>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</si>
  <si>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</si>
  <si>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</si>
  <si>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</si>
  <si>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</si>
  <si>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</si>
  <si>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</si>
  <si>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</si>
  <si>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</si>
  <si>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</si>
  <si>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</si>
  <si>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</si>
  <si>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</si>
  <si>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</si>
  <si>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</si>
  <si>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</si>
  <si>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</si>
  <si>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</si>
  <si>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</si>
  <si>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</si>
  <si>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</si>
  <si>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</si>
  <si>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</si>
  <si>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</si>
  <si>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</si>
  <si>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</si>
  <si>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</si>
  <si>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</si>
  <si>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</si>
  <si>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</si>
  <si>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</si>
  <si>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</si>
  <si>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</si>
  <si>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</si>
  <si>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</si>
  <si>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</si>
  <si>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</si>
  <si>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</si>
  <si>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</si>
  <si>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</si>
  <si>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</si>
  <si>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</si>
  <si>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</si>
  <si>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</si>
  <si>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</si>
  <si>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</si>
  <si>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</si>
  <si>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</si>
  <si>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</si>
  <si>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</si>
  <si>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</si>
  <si>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</si>
  <si>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</si>
  <si>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</si>
  <si>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</si>
  <si>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</si>
  <si>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</si>
  <si>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</si>
  <si>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</si>
  <si>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</si>
  <si>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</si>
  <si>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</si>
  <si>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</si>
  <si>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</si>
  <si>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</si>
  <si>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</si>
  <si>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</si>
  <si>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</si>
  <si>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</si>
  <si>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</si>
  <si>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</si>
  <si>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</si>
  <si>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</si>
  <si>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</si>
  <si>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</si>
  <si>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</si>
  <si>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</si>
  <si>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</si>
  <si>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</si>
  <si>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</si>
  <si>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</si>
  <si>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</si>
  <si>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</si>
  <si>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</si>
  <si>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</si>
  <si>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</si>
  <si>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</si>
  <si>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</si>
  <si>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</si>
  <si>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</si>
  <si>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</si>
  <si>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</si>
  <si>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</si>
  <si>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</si>
  <si>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</si>
  <si>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</si>
  <si>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</si>
  <si>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</si>
  <si>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</si>
  <si>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</si>
  <si>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</si>
  <si>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</si>
  <si>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</si>
  <si>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</si>
  <si>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</si>
  <si>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</si>
  <si>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</si>
  <si>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</si>
  <si>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</si>
  <si>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</si>
  <si>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</si>
  <si>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</si>
  <si>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</si>
  <si>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</si>
  <si>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</si>
  <si>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</si>
  <si>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</si>
  <si>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</si>
  <si>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</si>
  <si>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</si>
  <si>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</si>
  <si>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</si>
  <si>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</si>
  <si>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</si>
  <si>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</si>
  <si>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</si>
  <si>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</si>
  <si>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</si>
  <si>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</si>
  <si>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</si>
  <si>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</si>
  <si>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</si>
  <si>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</si>
  <si>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</si>
  <si>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</si>
  <si>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</si>
  <si>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</si>
  <si>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</si>
  <si>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</si>
  <si>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</si>
  <si>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</si>
  <si>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</si>
  <si>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</si>
  <si>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</si>
  <si>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</si>
  <si>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</si>
  <si>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</si>
  <si>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</si>
  <si>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</si>
  <si>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</si>
  <si>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</si>
  <si>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</si>
  <si>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</si>
  <si>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</si>
  <si>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</si>
  <si>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</si>
  <si>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</si>
  <si>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</si>
  <si>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</si>
  <si>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</si>
  <si>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</si>
  <si>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</si>
  <si>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</si>
  <si>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</si>
  <si>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</si>
  <si>
    <t>Reported concentration values are normalized to a 10 mg dose; the concentration values listed here are converted to the administered 60 mg dose (i.e. absolute concentration values)</t>
  </si>
  <si>
    <t>Zhu 2003</t>
  </si>
  <si>
    <t>https://pubmed.ncbi.nlm.nih.gov/12450532/</t>
  </si>
  <si>
    <t>Healthy volunteers</t>
  </si>
  <si>
    <t>Hulskotte 2003</t>
  </si>
  <si>
    <t>https://pubmed.ncbi.nlm.nih.gov/23529734/</t>
  </si>
  <si>
    <t>volunteers received a single dose of pravastatin (40 mg) following breakfast</t>
  </si>
  <si>
    <t>USA: 8 White, 2 African American (1 subject was discontinued)</t>
  </si>
  <si>
    <t>Yasui-Furukori 2004</t>
  </si>
  <si>
    <t>Omeprazole + Fluvoxamine (EM)</t>
  </si>
  <si>
    <t>Omeprazole</t>
  </si>
  <si>
    <t>EM</t>
  </si>
  <si>
    <t>Omeprazole + Fluvoxamine (PM)</t>
  </si>
  <si>
    <t>PM</t>
  </si>
  <si>
    <t>Cho 2002</t>
  </si>
  <si>
    <t>Omeprazole + Moclobemide (EM)</t>
  </si>
  <si>
    <t>Moclobemide</t>
  </si>
  <si>
    <t>Omeprazole + Moclobemide (PM)</t>
  </si>
  <si>
    <t>Yao 2003</t>
  </si>
  <si>
    <t>S-Mephenytoine + Fluvoxamine</t>
  </si>
  <si>
    <t>S-Mephenytoine</t>
  </si>
  <si>
    <t>Yu 2001</t>
  </si>
  <si>
    <t>Moclobemide + Omeprazole</t>
  </si>
  <si>
    <t>Granfors 2005</t>
  </si>
  <si>
    <t>Tizanidine + Ethinylestradiol</t>
  </si>
  <si>
    <t>Tizanidine</t>
  </si>
  <si>
    <t>Ethinylestradiol</t>
  </si>
  <si>
    <t>Jeppesen 1996</t>
  </si>
  <si>
    <t>Caffeine + Fluvoxamine</t>
  </si>
  <si>
    <t>Culm-Merdek 2005</t>
  </si>
  <si>
    <t>Granfors 2004</t>
  </si>
  <si>
    <t>Tizanidine + Fluvoxamine</t>
  </si>
  <si>
    <t>Joeres 1987</t>
  </si>
  <si>
    <t>Caffeine + Mexiletine</t>
  </si>
  <si>
    <t>Mexiletine</t>
  </si>
  <si>
    <t>Momo 2010</t>
  </si>
  <si>
    <t>Tizanidine + Mexiletine</t>
  </si>
  <si>
    <t>Kusumoto 2001</t>
  </si>
  <si>
    <t>Mexiletine + Fluvoxamine</t>
  </si>
  <si>
    <t>Balogh 1995</t>
  </si>
  <si>
    <t>Caffeine + Ethinylestradiol</t>
  </si>
  <si>
    <t>SD (assuming 12h after 10th RIF nightly dose)</t>
  </si>
  <si>
    <t>SD (assuming 12h after 28th RIF nightly dose)</t>
  </si>
  <si>
    <t>SD (assuming 12h after 12th RIF nightly dose)</t>
  </si>
  <si>
    <t>SD (assuming 12h after 30th RIF nightly dose)</t>
  </si>
  <si>
    <t>0.730-0.810</t>
  </si>
  <si>
    <t>0.359-0.441</t>
  </si>
  <si>
    <t>0.0795-0.1055</t>
  </si>
  <si>
    <t>0.0695-0.1061</t>
  </si>
  <si>
    <t>0.738-0.846</t>
  </si>
  <si>
    <t>0.460-0.579</t>
  </si>
  <si>
    <t>0.130-0.171</t>
  </si>
  <si>
    <t>0.112-0.172</t>
  </si>
  <si>
    <t>https://pubmed.ncbi.nlm.nih.gov/23674608/</t>
  </si>
  <si>
    <t>Björkhem-Bergman 2013</t>
  </si>
  <si>
    <t>with Rifampicin 10 mg</t>
  </si>
  <si>
    <t>with Rifampicin 20 mg</t>
  </si>
  <si>
    <t>with Rifampicin 100 mg</t>
  </si>
  <si>
    <t>Caucasian (Swedish)</t>
  </si>
  <si>
    <t>Suspension (1 mg/ml)</t>
  </si>
  <si>
    <t>Rifadin oral suspension</t>
  </si>
  <si>
    <t>2, 600</t>
  </si>
  <si>
    <t>10, 75</t>
  </si>
  <si>
    <t>MD OD (18 days)</t>
  </si>
  <si>
    <t>S0-T24-R18</t>
  </si>
  <si>
    <t>MD OD (18 day 2 mg, 18 days 600 mg)</t>
  </si>
  <si>
    <t>MD OD (18 day 10 mg, 18 days 75 mg)</t>
  </si>
  <si>
    <t>AUCR inverted from CL ratio</t>
  </si>
  <si>
    <t>P-gp</t>
  </si>
  <si>
    <t>Duodenum|Intracellular</t>
  </si>
  <si>
    <t>CYP3A4</t>
  </si>
  <si>
    <t>Pg-p western blot duodenal biopsy (fold-change)</t>
  </si>
  <si>
    <t>Westphal 2000</t>
  </si>
  <si>
    <t>Rifampicin dosing: 600 mg OD for 9 days</t>
  </si>
  <si>
    <t>https://pubmed.ncbi.nlm.nih.gov/11061574/</t>
  </si>
  <si>
    <t>CYP3A4 western blot duodenal biopsy (fold-change)</t>
  </si>
  <si>
    <t>https://pubmed.ncbi.nlm.nih.gov/10411543/</t>
  </si>
  <si>
    <t>Rifampicin dosing: 600 mg OD for 16 days</t>
  </si>
  <si>
    <t>MD OD (18 days 2 mg, then 18 days 600 mg)</t>
  </si>
  <si>
    <t>MD OD (18 days 10 mg, then 18 days 75 mg)</t>
  </si>
  <si>
    <t>first 10, then 75</t>
  </si>
  <si>
    <t>first 2, then 600</t>
  </si>
  <si>
    <t>S0-T24-R16</t>
  </si>
  <si>
    <t>S0-T24-R9</t>
  </si>
  <si>
    <t>MD OD for 16 days</t>
  </si>
  <si>
    <t>MD OD for 9 days</t>
  </si>
  <si>
    <t>Chattopadhyay 2018</t>
  </si>
  <si>
    <t>https://pubmed.ncbi.nlm.nih.gov/30171692/</t>
  </si>
  <si>
    <t>Figure 2B</t>
  </si>
  <si>
    <t>Subjects received a single dose of vilaprisan 4 mg simultaneously with midazolam.</t>
  </si>
  <si>
    <t>n = 12</t>
  </si>
  <si>
    <t>n = 10</t>
  </si>
  <si>
    <t>n = 7</t>
  </si>
  <si>
    <t>n = 11</t>
  </si>
  <si>
    <t>n = 8</t>
  </si>
  <si>
    <t>-</t>
  </si>
  <si>
    <t>Rifampicin, Rifampicin-Midazolam-DDI</t>
  </si>
  <si>
    <t>Control (without Rifampicin)</t>
  </si>
  <si>
    <t>0-24-48-72-96-120-144-180-192-216-240</t>
  </si>
  <si>
    <t>MD for 11 days</t>
  </si>
  <si>
    <t>geom. CV%</t>
  </si>
  <si>
    <t>MD OD (11 days)</t>
  </si>
  <si>
    <t>S0-T24-R28</t>
  </si>
  <si>
    <t>S0-T24-R18 (10 mg), S432-T24-R18 (75 mg)</t>
  </si>
  <si>
    <t>S0-T24-R18 (2 mg), S432-T24-R18 (600 mg)</t>
  </si>
  <si>
    <t>R Dose correction factor</t>
  </si>
  <si>
    <t>Cave! Different dose treatment vs control.</t>
  </si>
  <si>
    <t>Cave! Different dose treatment vs control. Ratios calculated as reported Ratio*Dose(under Rif coadmin)/Dose(control).</t>
  </si>
  <si>
    <t>Cave! Cave! Different dose treatment vs control. Ratios calculated as reported Ratio*Dose(under Rif coadmin)/Dose(control). Also avaiable: Ratio of geom. Mean (90% CI) of CL in L/h: 2.19 (1.99 - 2.40)</t>
  </si>
  <si>
    <t>Cave! Different dose treatment vs control. Ratios calculated as reported Ratio*Dose(under Rif coadmin)/Dose(control). AUCR was calculated with CLiv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</si>
</sst>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1"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
      <u/>
      <sz val="11"/>
      <color theme="10"/>
      <name val="Calibri"/>
      <family val="2"/>
      <scheme val="minor"/>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4">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xf numFmtId="0" fontId="4" fillId="0" borderId="0"/>
    <xf numFmtId="0" fontId="40"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xf numFmtId="0" fontId="0" fillId="7" borderId="0" xfId="0" applyFill="1"/>
  </cellXfs>
  <cellStyles count="244">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Hyperlink 7" xfId="243" xr:uid="{DB50F91A-1CE6-4902-825C-FA5EFD13491E}"/>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rmal 3" xfId="242" xr:uid="{F8ED4E70-B072-4267-9990-099EEE9E5D26}"/>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hyperlink" Target="https://pubmed.ncbi.nlm.nih.gov/23674608/" TargetMode="External"/><Relationship Id="rId47" Type="http://schemas.openxmlformats.org/officeDocument/2006/relationships/hyperlink" Target="https://pubmed.ncbi.nlm.nih.gov/30171692/" TargetMode="External"/><Relationship Id="rId50"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46" Type="http://schemas.openxmlformats.org/officeDocument/2006/relationships/hyperlink" Target="https://pubmed.ncbi.nlm.nih.gov/11061574/"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hyperlink" Target="https://pubmed.ncbi.nlm.nih.gov/23674608/"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hyperlink" Target="https://pubmed.ncbi.nlm.nih.gov/23674608/" TargetMode="External"/><Relationship Id="rId45" Type="http://schemas.openxmlformats.org/officeDocument/2006/relationships/hyperlink" Target="https://pubmed.ncbi.nlm.nih.gov/10411543/"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49" Type="http://schemas.openxmlformats.org/officeDocument/2006/relationships/hyperlink" Target="https://pubmed.ncbi.nlm.nih.gov/30171692/"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4" Type="http://schemas.openxmlformats.org/officeDocument/2006/relationships/hyperlink" Target="https://pubmed.ncbi.nlm.nih.gov/10411543/" TargetMode="External"/><Relationship Id="rId52" Type="http://schemas.openxmlformats.org/officeDocument/2006/relationships/comments" Target="../comments1.xm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 Id="rId43" Type="http://schemas.openxmlformats.org/officeDocument/2006/relationships/hyperlink" Target="https://pubmed.ncbi.nlm.nih.gov/23674608/" TargetMode="External"/><Relationship Id="rId48" Type="http://schemas.openxmlformats.org/officeDocument/2006/relationships/hyperlink" Target="https://pubmed.ncbi.nlm.nih.gov/30171692/" TargetMode="External"/><Relationship Id="rId8" Type="http://schemas.openxmlformats.org/officeDocument/2006/relationships/hyperlink" Target="https://link.springer.com/article/10.1007/BF01639132" TargetMode="External"/><Relationship Id="rId5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S1309"/>
  <sheetViews>
    <sheetView zoomScaleNormal="100" workbookViewId="0">
      <pane xSplit="5" ySplit="2" topLeftCell="F3" activePane="bottomRight" state="frozen"/>
      <selection pane="topRight" activeCell="E1" sqref="E1"/>
      <selection pane="bottomLeft" activeCell="A3" sqref="A3"/>
      <selection pane="bottomRight" activeCell="D992" sqref="D992"/>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7.3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3" t="s">
        <v>0</v>
      </c>
      <c r="G1" s="273"/>
      <c r="H1" s="273"/>
      <c r="I1" s="273"/>
      <c r="J1" s="274" t="s">
        <v>1</v>
      </c>
      <c r="K1" s="274"/>
      <c r="L1" s="274"/>
      <c r="M1" s="274"/>
      <c r="N1" s="274"/>
      <c r="O1" s="274"/>
      <c r="P1" s="274"/>
      <c r="Q1" s="275" t="s">
        <v>2</v>
      </c>
      <c r="R1" s="275"/>
      <c r="S1" s="275"/>
      <c r="T1" s="275"/>
      <c r="U1" s="224"/>
      <c r="V1" s="276" t="s">
        <v>3</v>
      </c>
      <c r="W1" s="276"/>
      <c r="X1" s="276"/>
      <c r="Y1" s="276"/>
      <c r="Z1" s="167"/>
      <c r="AA1" s="4" t="s">
        <v>4</v>
      </c>
      <c r="AB1" s="4" t="s">
        <v>5</v>
      </c>
      <c r="AC1" s="277" t="s">
        <v>6</v>
      </c>
      <c r="AD1" s="277"/>
      <c r="AE1" s="277"/>
      <c r="AF1" s="277"/>
      <c r="AG1" s="277"/>
      <c r="AH1" s="277"/>
      <c r="AI1" s="277"/>
      <c r="AJ1" s="277"/>
      <c r="AK1" s="278" t="s">
        <v>7</v>
      </c>
      <c r="AL1" s="278"/>
      <c r="AM1" s="278"/>
      <c r="AN1" s="278"/>
      <c r="AO1" s="278"/>
      <c r="AP1" s="278"/>
      <c r="AQ1" s="278"/>
      <c r="AR1" s="278"/>
      <c r="AS1" s="277" t="s">
        <v>8</v>
      </c>
      <c r="AT1" s="277"/>
      <c r="AU1" s="277"/>
      <c r="AV1" s="277"/>
      <c r="AW1" s="277"/>
      <c r="AX1" s="277"/>
      <c r="AY1" s="277"/>
      <c r="AZ1" s="277"/>
      <c r="BA1" s="278" t="s">
        <v>9</v>
      </c>
      <c r="BB1" s="278"/>
      <c r="BC1" s="278"/>
      <c r="BD1" s="278"/>
      <c r="BE1" s="278"/>
      <c r="BF1" s="278"/>
      <c r="BG1" s="278"/>
      <c r="BH1" s="278"/>
      <c r="BI1" s="277" t="s">
        <v>10</v>
      </c>
      <c r="BJ1" s="277"/>
      <c r="BK1" s="277"/>
      <c r="BL1" s="277"/>
      <c r="BM1" s="277"/>
      <c r="BN1" s="277"/>
      <c r="BO1" s="277"/>
      <c r="BP1" s="277"/>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hidden="1"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hidden="1"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hidden="1"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hidden="1"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hidden="1"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hidden="1"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hidden="1"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hidden="1"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hidden="1"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hidden="1"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hidden="1"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hidden="1"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hidden="1"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hidden="1"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hidden="1"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hidden="1"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hidden="1"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hidden="1"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hidden="1"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hidden="1"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hidden="1"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hidden="1"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hidden="1"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hidden="1"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hidden="1"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hidden="1"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hidden="1"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hidden="1"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hidden="1"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hidden="1"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hidden="1"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hidden="1"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hidden="1"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hidden="1"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hidden="1"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hidden="1"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hidden="1"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hidden="1"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hidden="1"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hidden="1"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hidden="1"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hidden="1"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hidden="1"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hidden="1"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hidden="1"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hidden="1"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hidden="1"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hidden="1"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1382</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1383</v>
      </c>
    </row>
    <row r="51" spans="1:70" ht="14.25" hidden="1" customHeight="1" x14ac:dyDescent="0.2">
      <c r="A51" s="203">
        <v>49</v>
      </c>
      <c r="B51" s="229" t="s">
        <v>609</v>
      </c>
      <c r="C51" s="262" t="s">
        <v>1394</v>
      </c>
      <c r="D51" s="231" t="s">
        <v>199</v>
      </c>
      <c r="E51" s="123" t="s">
        <v>101</v>
      </c>
      <c r="F51" s="179" t="s">
        <v>102</v>
      </c>
      <c r="G51" s="179" t="s">
        <v>55</v>
      </c>
      <c r="H51" s="179" t="s">
        <v>56</v>
      </c>
      <c r="I51" s="179" t="s">
        <v>1325</v>
      </c>
      <c r="J51" s="176">
        <v>7.5</v>
      </c>
      <c r="K51" s="180"/>
      <c r="L51" s="180" t="s">
        <v>57</v>
      </c>
      <c r="M51" s="176" t="s">
        <v>58</v>
      </c>
      <c r="N51" s="176">
        <v>0</v>
      </c>
      <c r="O51" s="176" t="s">
        <v>59</v>
      </c>
      <c r="P51" s="176"/>
      <c r="Q51" s="177"/>
      <c r="R51" s="177" t="s">
        <v>1326</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1327</v>
      </c>
    </row>
    <row r="52" spans="1:70" ht="14.25" hidden="1" customHeight="1" x14ac:dyDescent="0.2">
      <c r="A52" s="203">
        <v>50</v>
      </c>
      <c r="B52" s="229" t="s">
        <v>609</v>
      </c>
      <c r="C52" s="262" t="s">
        <v>1394</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1326</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1327</v>
      </c>
    </row>
    <row r="53" spans="1:70" ht="14.25" hidden="1"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hidden="1"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hidden="1"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hidden="1"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hidden="1"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hidden="1"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hidden="1"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hidden="1"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hidden="1"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hidden="1" customHeight="1" x14ac:dyDescent="0.2">
      <c r="A62" s="203">
        <v>60</v>
      </c>
      <c r="B62" s="231" t="s">
        <v>629</v>
      </c>
      <c r="C62" s="261" t="s">
        <v>630</v>
      </c>
      <c r="D62" s="231" t="s">
        <v>1323</v>
      </c>
      <c r="E62" s="123" t="s">
        <v>53</v>
      </c>
      <c r="F62" s="179" t="s">
        <v>102</v>
      </c>
      <c r="G62" s="179" t="s">
        <v>55</v>
      </c>
      <c r="H62" s="179" t="s">
        <v>631</v>
      </c>
      <c r="I62" s="179"/>
      <c r="J62" s="176">
        <v>600</v>
      </c>
      <c r="K62" s="180"/>
      <c r="L62" s="180" t="s">
        <v>57</v>
      </c>
      <c r="M62" s="176" t="s">
        <v>58</v>
      </c>
      <c r="N62" s="176" t="s">
        <v>1142</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1328</v>
      </c>
    </row>
    <row r="63" spans="1:70" ht="14.25" hidden="1"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hidden="1"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hidden="1"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hidden="1"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hidden="1"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hidden="1"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hidden="1"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hidden="1"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hidden="1"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hidden="1"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hidden="1"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hidden="1"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hidden="1"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hidden="1"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hidden="1"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hidden="1"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hidden="1"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hidden="1"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hidden="1"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hidden="1"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hidden="1"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hidden="1"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hidden="1"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hidden="1"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hidden="1"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hidden="1"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hidden="1"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hidden="1"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hidden="1"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hidden="1"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hidden="1"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hidden="1"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hidden="1"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hidden="1"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hidden="1"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hidden="1"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hidden="1"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hidden="1"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hidden="1"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hidden="1"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hidden="1"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1342</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hidden="1"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1342</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hidden="1"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1342</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hidden="1"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1342</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hidden="1"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hidden="1"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hidden="1"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hidden="1"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hidden="1"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hidden="1"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hidden="1"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hidden="1"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hidden="1"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hidden="1"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hidden="1"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hidden="1"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hidden="1"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hidden="1"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hidden="1"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hidden="1"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hidden="1"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hidden="1" customHeight="1" x14ac:dyDescent="0.2">
      <c r="A124" s="203">
        <v>128</v>
      </c>
      <c r="B124" s="231" t="s">
        <v>662</v>
      </c>
      <c r="C124" s="261" t="s">
        <v>663</v>
      </c>
      <c r="D124" s="231" t="s">
        <v>1377</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1329</v>
      </c>
    </row>
    <row r="125" spans="1:70" ht="14.25" hidden="1" customHeight="1" x14ac:dyDescent="0.2">
      <c r="A125" s="203">
        <v>129</v>
      </c>
      <c r="B125" s="231" t="s">
        <v>662</v>
      </c>
      <c r="C125" s="261" t="s">
        <v>663</v>
      </c>
      <c r="D125" s="231" t="s">
        <v>1378</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1330</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1329</v>
      </c>
    </row>
    <row r="126" spans="1:70" ht="14.25" hidden="1" customHeight="1" x14ac:dyDescent="0.2">
      <c r="A126" s="203">
        <v>130</v>
      </c>
      <c r="B126" s="231" t="s">
        <v>662</v>
      </c>
      <c r="C126" s="261" t="s">
        <v>663</v>
      </c>
      <c r="D126" s="231" t="s">
        <v>1379</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1330</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1329</v>
      </c>
    </row>
    <row r="127" spans="1:70" ht="14.25" hidden="1"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1329</v>
      </c>
    </row>
    <row r="128" spans="1:70" ht="14.25" hidden="1"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1330</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1329</v>
      </c>
    </row>
    <row r="129" spans="1:70" ht="14.25" hidden="1" customHeight="1" x14ac:dyDescent="0.2">
      <c r="A129" s="91">
        <v>133</v>
      </c>
      <c r="B129" s="229" t="s">
        <v>1591</v>
      </c>
      <c r="C129" s="263" t="s">
        <v>1419</v>
      </c>
      <c r="D129" s="229" t="s">
        <v>1592</v>
      </c>
      <c r="E129" s="123" t="s">
        <v>1398</v>
      </c>
      <c r="F129" s="179" t="s">
        <v>70</v>
      </c>
      <c r="G129" s="179" t="s">
        <v>55</v>
      </c>
      <c r="H129" s="179" t="s">
        <v>1593</v>
      </c>
      <c r="I129" s="179"/>
      <c r="J129" s="176">
        <v>400</v>
      </c>
      <c r="K129" s="180"/>
      <c r="L129" s="180"/>
      <c r="M129" s="176" t="s">
        <v>58</v>
      </c>
      <c r="N129" s="176">
        <v>0</v>
      </c>
      <c r="O129" s="176" t="s">
        <v>59</v>
      </c>
      <c r="P129" s="176" t="s">
        <v>78</v>
      </c>
      <c r="Q129" s="177" t="s">
        <v>1594</v>
      </c>
      <c r="R129" s="177"/>
      <c r="S129" s="178"/>
      <c r="T129" s="177"/>
      <c r="U129" s="177"/>
      <c r="V129" s="165" t="s">
        <v>435</v>
      </c>
      <c r="W129" s="166"/>
      <c r="Y129" s="165" t="s">
        <v>1595</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1596</v>
      </c>
    </row>
    <row r="130" spans="1:70" ht="14.25" hidden="1"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hidden="1"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hidden="1"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hidden="1"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hidden="1"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hidden="1"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hidden="1"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hidden="1"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hidden="1"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hidden="1"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hidden="1"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hidden="1"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hidden="1"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hidden="1"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hidden="1"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hidden="1"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hidden="1"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hidden="1"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hidden="1"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hidden="1"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hidden="1"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hidden="1"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1375</v>
      </c>
      <c r="S151" s="178"/>
      <c r="T151" s="177">
        <v>240</v>
      </c>
      <c r="U151" s="177" t="s">
        <v>1374</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hidden="1"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1376</v>
      </c>
      <c r="S152" s="178"/>
      <c r="T152" s="177">
        <v>240</v>
      </c>
      <c r="U152" s="177" t="s">
        <v>1374</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hidden="1"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hidden="1"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hidden="1"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hidden="1"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hidden="1"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hidden="1"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hidden="1"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hidden="1"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hidden="1"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hidden="1"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hidden="1"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hidden="1"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hidden="1"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hidden="1"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hidden="1"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hidden="1"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hidden="1"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hidden="1"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hidden="1"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hidden="1"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hidden="1"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hidden="1"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hidden="1"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hidden="1"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hidden="1"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hidden="1"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hidden="1"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hidden="1"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hidden="1"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hidden="1"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hidden="1"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hidden="1"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hidden="1"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hidden="1"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hidden="1"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hidden="1"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hidden="1"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hidden="1"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hidden="1"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hidden="1"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hidden="1"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hidden="1"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hidden="1"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hidden="1"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hidden="1"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hidden="1"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hidden="1"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hidden="1"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hidden="1"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hidden="1"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hidden="1"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hidden="1"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hidden="1"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hidden="1"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hidden="1"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hidden="1"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hidden="1"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hidden="1"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hidden="1"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hidden="1"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hidden="1"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hidden="1"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hidden="1"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hidden="1"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hidden="1"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hidden="1"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hidden="1"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hidden="1"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hidden="1"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hidden="1"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hidden="1"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hidden="1"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hidden="1"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hidden="1"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hidden="1"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hidden="1"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hidden="1"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hidden="1"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hidden="1"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hidden="1"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hidden="1"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hidden="1"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hidden="1" customHeight="1" x14ac:dyDescent="0.2">
      <c r="A235" s="203">
        <v>261</v>
      </c>
      <c r="B235" s="229" t="s">
        <v>749</v>
      </c>
      <c r="C235" s="261" t="s">
        <v>750</v>
      </c>
      <c r="D235" s="229" t="s">
        <v>1380</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hidden="1"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hidden="1" customHeight="1" x14ac:dyDescent="0.2">
      <c r="A237" s="203">
        <v>263</v>
      </c>
      <c r="B237" s="229" t="s">
        <v>749</v>
      </c>
      <c r="C237" s="261" t="s">
        <v>750</v>
      </c>
      <c r="D237" s="229" t="s">
        <v>1381</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hidden="1"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hidden="1"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hidden="1"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hidden="1"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hidden="1"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hidden="1"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hidden="1"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1384</v>
      </c>
      <c r="S244" s="178"/>
      <c r="T244" s="177">
        <v>150</v>
      </c>
      <c r="U244" s="177"/>
      <c r="V244" s="165"/>
      <c r="W244" s="166"/>
      <c r="X244" s="166">
        <v>4</v>
      </c>
      <c r="Y244" s="165"/>
      <c r="Z244" s="167" t="s">
        <v>1385</v>
      </c>
      <c r="AA244" s="164">
        <v>10</v>
      </c>
      <c r="AB244" s="164">
        <v>9</v>
      </c>
      <c r="AC244" s="163">
        <f>AVERAGE(19,25,23,23,23,24,22,20,21,20)</f>
        <v>22</v>
      </c>
      <c r="AD244" s="163" t="s">
        <v>1386</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hidden="1"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1384</v>
      </c>
      <c r="S245" s="178"/>
      <c r="T245" s="177">
        <v>150</v>
      </c>
      <c r="U245" s="177"/>
      <c r="V245" s="165"/>
      <c r="W245" s="166"/>
      <c r="X245" s="166">
        <v>4</v>
      </c>
      <c r="Y245" s="165"/>
      <c r="Z245" s="167" t="s">
        <v>1385</v>
      </c>
      <c r="AA245" s="164">
        <v>10</v>
      </c>
      <c r="AB245" s="164">
        <v>9</v>
      </c>
      <c r="AC245" s="163">
        <f>AVERAGE(19,25,23,23,23,24,22,20,21,20)</f>
        <v>22</v>
      </c>
      <c r="AD245" s="163" t="s">
        <v>1386</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hidden="1"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1387</v>
      </c>
      <c r="S246" s="178"/>
      <c r="T246" s="177"/>
      <c r="U246" s="177"/>
      <c r="V246" s="165"/>
      <c r="W246" s="166"/>
      <c r="X246" s="166"/>
      <c r="Y246" s="165"/>
      <c r="Z246" s="167" t="s">
        <v>1385</v>
      </c>
      <c r="AA246" s="164">
        <v>10</v>
      </c>
      <c r="AB246" s="164">
        <v>9</v>
      </c>
      <c r="AC246" s="163">
        <f>AVERAGE(19,25,23,23,23,24,22,20,21,20)</f>
        <v>22</v>
      </c>
      <c r="AD246" s="163" t="s">
        <v>1386</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hidden="1"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1384</v>
      </c>
      <c r="S247" s="178"/>
      <c r="T247" s="177">
        <v>150</v>
      </c>
      <c r="U247" s="177"/>
      <c r="V247" s="165"/>
      <c r="W247" s="166"/>
      <c r="X247" s="166">
        <v>4</v>
      </c>
      <c r="Y247" s="165"/>
      <c r="Z247" s="167" t="s">
        <v>1385</v>
      </c>
      <c r="AA247" s="164">
        <v>10</v>
      </c>
      <c r="AB247" s="164">
        <v>9</v>
      </c>
      <c r="AC247" s="163">
        <f>AVERAGE(19,25,23,23,23,24,22,20,21,20)</f>
        <v>22</v>
      </c>
      <c r="AD247" s="163" t="s">
        <v>1386</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hidden="1"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1384</v>
      </c>
      <c r="S248" s="178"/>
      <c r="T248" s="177">
        <v>150</v>
      </c>
      <c r="U248" s="177"/>
      <c r="V248" s="165"/>
      <c r="W248" s="166"/>
      <c r="X248" s="166">
        <v>4</v>
      </c>
      <c r="Y248" s="165"/>
      <c r="Z248" s="167" t="s">
        <v>1385</v>
      </c>
      <c r="AA248" s="164">
        <v>10</v>
      </c>
      <c r="AB248" s="164">
        <v>9</v>
      </c>
      <c r="AC248" s="163">
        <f>AVERAGE(19,25,23,23,23,24,22,20,21,20)</f>
        <v>22</v>
      </c>
      <c r="AD248" s="163" t="s">
        <v>1386</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hidden="1"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hidden="1"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hidden="1"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hidden="1"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hidden="1"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hidden="1"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hidden="1"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hidden="1"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hidden="1"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hidden="1"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hidden="1"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hidden="1"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hidden="1"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hidden="1"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hidden="1"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hidden="1"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hidden="1"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hidden="1"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hidden="1"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hidden="1"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hidden="1"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hidden="1"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hidden="1"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hidden="1"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hidden="1"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hidden="1"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hidden="1"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hidden="1"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hidden="1" customHeight="1" x14ac:dyDescent="0.2">
      <c r="A277" s="203">
        <v>303</v>
      </c>
      <c r="B277" s="231" t="s">
        <v>770</v>
      </c>
      <c r="C277" s="261" t="s">
        <v>771</v>
      </c>
      <c r="D277" s="231" t="s">
        <v>681</v>
      </c>
      <c r="E277" s="123" t="s">
        <v>101</v>
      </c>
      <c r="F277" s="179" t="s">
        <v>102</v>
      </c>
      <c r="G277" s="154" t="s">
        <v>55</v>
      </c>
      <c r="H277" s="154" t="s">
        <v>1331</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hidden="1" customHeight="1" x14ac:dyDescent="0.2">
      <c r="A278" s="203">
        <v>304</v>
      </c>
      <c r="B278" s="231" t="s">
        <v>770</v>
      </c>
      <c r="C278" s="261" t="s">
        <v>771</v>
      </c>
      <c r="D278" s="231" t="s">
        <v>778</v>
      </c>
      <c r="E278" s="123" t="s">
        <v>101</v>
      </c>
      <c r="F278" s="179" t="s">
        <v>102</v>
      </c>
      <c r="G278" s="154" t="s">
        <v>55</v>
      </c>
      <c r="H278" s="154" t="s">
        <v>1331</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hidden="1" customHeight="1" x14ac:dyDescent="0.2">
      <c r="A279" s="203">
        <v>305</v>
      </c>
      <c r="B279" s="231" t="s">
        <v>770</v>
      </c>
      <c r="C279" s="261" t="s">
        <v>771</v>
      </c>
      <c r="D279" s="231" t="s">
        <v>779</v>
      </c>
      <c r="E279" s="123" t="s">
        <v>101</v>
      </c>
      <c r="F279" s="179" t="s">
        <v>102</v>
      </c>
      <c r="G279" s="154" t="s">
        <v>55</v>
      </c>
      <c r="H279" s="154" t="s">
        <v>1331</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hidden="1" customHeight="1" x14ac:dyDescent="0.2">
      <c r="A280" s="203">
        <v>306</v>
      </c>
      <c r="B280" s="231" t="s">
        <v>770</v>
      </c>
      <c r="C280" s="261" t="s">
        <v>771</v>
      </c>
      <c r="D280" s="231" t="s">
        <v>780</v>
      </c>
      <c r="E280" s="123" t="s">
        <v>101</v>
      </c>
      <c r="F280" s="179" t="s">
        <v>102</v>
      </c>
      <c r="G280" s="154" t="s">
        <v>55</v>
      </c>
      <c r="H280" s="154" t="s">
        <v>1331</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hidden="1" customHeight="1" x14ac:dyDescent="0.2">
      <c r="A281" s="203">
        <v>307</v>
      </c>
      <c r="B281" s="231" t="s">
        <v>770</v>
      </c>
      <c r="C281" s="261" t="s">
        <v>771</v>
      </c>
      <c r="D281" s="231" t="s">
        <v>781</v>
      </c>
      <c r="E281" s="123" t="s">
        <v>101</v>
      </c>
      <c r="F281" s="179" t="s">
        <v>102</v>
      </c>
      <c r="G281" s="154" t="s">
        <v>55</v>
      </c>
      <c r="H281" s="154" t="s">
        <v>1331</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hidden="1" customHeight="1" x14ac:dyDescent="0.2">
      <c r="A282" s="203">
        <v>308</v>
      </c>
      <c r="B282" s="231" t="s">
        <v>770</v>
      </c>
      <c r="C282" s="261" t="s">
        <v>771</v>
      </c>
      <c r="D282" s="231" t="s">
        <v>681</v>
      </c>
      <c r="E282" s="123" t="s">
        <v>338</v>
      </c>
      <c r="F282" s="179" t="s">
        <v>102</v>
      </c>
      <c r="G282" s="154" t="s">
        <v>55</v>
      </c>
      <c r="H282" s="154" t="s">
        <v>1332</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hidden="1" customHeight="1" x14ac:dyDescent="0.2">
      <c r="A283" s="203">
        <v>309</v>
      </c>
      <c r="B283" s="231" t="s">
        <v>770</v>
      </c>
      <c r="C283" s="261" t="s">
        <v>771</v>
      </c>
      <c r="D283" s="231" t="s">
        <v>778</v>
      </c>
      <c r="E283" s="123" t="s">
        <v>338</v>
      </c>
      <c r="F283" s="179" t="s">
        <v>102</v>
      </c>
      <c r="G283" s="154" t="s">
        <v>55</v>
      </c>
      <c r="H283" s="154" t="s">
        <v>1332</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hidden="1" customHeight="1" x14ac:dyDescent="0.2">
      <c r="A284" s="203">
        <v>310</v>
      </c>
      <c r="B284" s="231" t="s">
        <v>770</v>
      </c>
      <c r="C284" s="261" t="s">
        <v>771</v>
      </c>
      <c r="D284" s="231" t="s">
        <v>779</v>
      </c>
      <c r="E284" s="123" t="s">
        <v>338</v>
      </c>
      <c r="F284" s="179" t="s">
        <v>102</v>
      </c>
      <c r="G284" s="154" t="s">
        <v>55</v>
      </c>
      <c r="H284" s="154" t="s">
        <v>1332</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hidden="1" customHeight="1" x14ac:dyDescent="0.2">
      <c r="A285" s="203">
        <v>311</v>
      </c>
      <c r="B285" s="231" t="s">
        <v>770</v>
      </c>
      <c r="C285" s="261" t="s">
        <v>771</v>
      </c>
      <c r="D285" s="231" t="s">
        <v>780</v>
      </c>
      <c r="E285" s="123" t="s">
        <v>338</v>
      </c>
      <c r="F285" s="179" t="s">
        <v>102</v>
      </c>
      <c r="G285" s="154" t="s">
        <v>55</v>
      </c>
      <c r="H285" s="154" t="s">
        <v>1332</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hidden="1" customHeight="1" x14ac:dyDescent="0.2">
      <c r="A286" s="203">
        <v>312</v>
      </c>
      <c r="B286" s="231" t="s">
        <v>770</v>
      </c>
      <c r="C286" s="261" t="s">
        <v>771</v>
      </c>
      <c r="D286" s="231" t="s">
        <v>781</v>
      </c>
      <c r="E286" s="123" t="s">
        <v>338</v>
      </c>
      <c r="F286" s="179" t="s">
        <v>102</v>
      </c>
      <c r="G286" s="154" t="s">
        <v>55</v>
      </c>
      <c r="H286" s="154" t="s">
        <v>1332</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hidden="1"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1343</v>
      </c>
      <c r="R287" s="177" t="s">
        <v>1344</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hidden="1"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1343</v>
      </c>
      <c r="R288" s="177" t="s">
        <v>1344</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hidden="1" customHeight="1" x14ac:dyDescent="0.2">
      <c r="A289" s="203">
        <v>315</v>
      </c>
      <c r="B289" s="229" t="s">
        <v>782</v>
      </c>
      <c r="C289" s="262" t="s">
        <v>783</v>
      </c>
      <c r="D289" s="229" t="s">
        <v>786</v>
      </c>
      <c r="E289" s="123" t="s">
        <v>411</v>
      </c>
      <c r="F289" s="179" t="s">
        <v>102</v>
      </c>
      <c r="G289" s="179" t="s">
        <v>55</v>
      </c>
      <c r="H289" s="179" t="s">
        <v>65</v>
      </c>
      <c r="I289" s="179" t="s">
        <v>1345</v>
      </c>
      <c r="J289" s="176">
        <v>0.5</v>
      </c>
      <c r="K289" s="180"/>
      <c r="L289" s="180" t="s">
        <v>57</v>
      </c>
      <c r="M289" s="176" t="s">
        <v>58</v>
      </c>
      <c r="N289" s="176">
        <v>0</v>
      </c>
      <c r="O289" s="176" t="s">
        <v>59</v>
      </c>
      <c r="P289" s="176" t="s">
        <v>78</v>
      </c>
      <c r="Q289" s="177" t="s">
        <v>1343</v>
      </c>
      <c r="R289" s="177" t="s">
        <v>1344</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hidden="1" customHeight="1" x14ac:dyDescent="0.2">
      <c r="A290" s="203">
        <v>316</v>
      </c>
      <c r="B290" s="229" t="s">
        <v>782</v>
      </c>
      <c r="C290" s="262" t="s">
        <v>783</v>
      </c>
      <c r="D290" s="229" t="s">
        <v>787</v>
      </c>
      <c r="E290" s="123" t="s">
        <v>411</v>
      </c>
      <c r="F290" s="179" t="s">
        <v>102</v>
      </c>
      <c r="G290" s="179" t="s">
        <v>55</v>
      </c>
      <c r="H290" s="179" t="s">
        <v>65</v>
      </c>
      <c r="I290" s="179" t="s">
        <v>1345</v>
      </c>
      <c r="J290" s="176">
        <v>0.5</v>
      </c>
      <c r="K290" s="180"/>
      <c r="L290" s="180" t="s">
        <v>57</v>
      </c>
      <c r="M290" s="176" t="s">
        <v>58</v>
      </c>
      <c r="N290" s="176">
        <v>360</v>
      </c>
      <c r="O290" s="176" t="s">
        <v>59</v>
      </c>
      <c r="P290" s="176" t="s">
        <v>78</v>
      </c>
      <c r="Q290" s="177" t="s">
        <v>1343</v>
      </c>
      <c r="R290" s="177" t="s">
        <v>1344</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hidden="1"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hidden="1"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hidden="1"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hidden="1"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hidden="1"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hidden="1"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hidden="1"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hidden="1"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hidden="1"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hidden="1"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hidden="1"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hidden="1"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hidden="1"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hidden="1"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hidden="1"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hidden="1"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hidden="1"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hidden="1"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hidden="1"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hidden="1"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1346</v>
      </c>
      <c r="R310" s="177" t="s">
        <v>1371</v>
      </c>
      <c r="S310" s="178"/>
      <c r="T310" s="177">
        <v>400</v>
      </c>
      <c r="U310" s="177" t="s">
        <v>1347</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1348</v>
      </c>
      <c r="BR310" s="163" t="s">
        <v>1349</v>
      </c>
    </row>
    <row r="311" spans="1:70" s="122" customFormat="1" ht="14.25" hidden="1"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1346</v>
      </c>
      <c r="R311" s="177" t="s">
        <v>1371</v>
      </c>
      <c r="S311" s="178"/>
      <c r="T311" s="177">
        <v>400</v>
      </c>
      <c r="U311" s="177" t="s">
        <v>1347</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1348</v>
      </c>
      <c r="BR311" s="163" t="s">
        <v>1349</v>
      </c>
    </row>
    <row r="312" spans="1:70" s="122" customFormat="1" ht="14.25" hidden="1"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1346</v>
      </c>
      <c r="R312" s="177" t="s">
        <v>1371</v>
      </c>
      <c r="S312" s="178"/>
      <c r="T312" s="177">
        <v>400</v>
      </c>
      <c r="U312" s="177" t="s">
        <v>1347</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1348</v>
      </c>
      <c r="BR312" s="163" t="s">
        <v>1349</v>
      </c>
    </row>
    <row r="313" spans="1:70" s="122" customFormat="1" ht="14.25" hidden="1"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hidden="1"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hidden="1"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hidden="1"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hidden="1"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hidden="1"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hidden="1" customHeight="1" x14ac:dyDescent="0.2">
      <c r="A319" s="203">
        <v>345</v>
      </c>
      <c r="B319" s="231" t="s">
        <v>797</v>
      </c>
      <c r="C319" s="261" t="s">
        <v>798</v>
      </c>
      <c r="D319" s="231" t="s">
        <v>799</v>
      </c>
      <c r="E319" s="123" t="s">
        <v>53</v>
      </c>
      <c r="F319" s="179" t="s">
        <v>54</v>
      </c>
      <c r="G319" s="179" t="s">
        <v>75</v>
      </c>
      <c r="H319" s="179" t="s">
        <v>1350</v>
      </c>
      <c r="I319" s="179"/>
      <c r="J319" s="176">
        <v>600</v>
      </c>
      <c r="K319" s="180"/>
      <c r="L319" s="180" t="s">
        <v>57</v>
      </c>
      <c r="M319" s="176" t="s">
        <v>1351</v>
      </c>
      <c r="N319" s="176" t="s">
        <v>1352</v>
      </c>
      <c r="O319" s="176" t="s">
        <v>59</v>
      </c>
      <c r="P319" s="176" t="s">
        <v>1353</v>
      </c>
      <c r="Q319" s="177" t="s">
        <v>1354</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1356</v>
      </c>
    </row>
    <row r="320" spans="1:70" s="122" customFormat="1" ht="14.25" hidden="1" customHeight="1" x14ac:dyDescent="0.2">
      <c r="A320" s="203">
        <v>346</v>
      </c>
      <c r="B320" s="231" t="s">
        <v>797</v>
      </c>
      <c r="C320" s="261" t="s">
        <v>798</v>
      </c>
      <c r="D320" s="231" t="s">
        <v>800</v>
      </c>
      <c r="E320" s="123" t="s">
        <v>53</v>
      </c>
      <c r="F320" s="179" t="s">
        <v>54</v>
      </c>
      <c r="G320" s="179" t="s">
        <v>75</v>
      </c>
      <c r="H320" s="179" t="s">
        <v>1350</v>
      </c>
      <c r="I320" s="179"/>
      <c r="J320" s="176">
        <v>600</v>
      </c>
      <c r="K320" s="180"/>
      <c r="L320" s="180" t="s">
        <v>57</v>
      </c>
      <c r="M320" s="176" t="s">
        <v>1351</v>
      </c>
      <c r="N320" s="176" t="s">
        <v>1357</v>
      </c>
      <c r="O320" s="176" t="s">
        <v>59</v>
      </c>
      <c r="P320" s="176" t="s">
        <v>1358</v>
      </c>
      <c r="Q320" s="177" t="s">
        <v>1354</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1356</v>
      </c>
    </row>
    <row r="321" spans="1:70" s="122" customFormat="1" ht="14.25" hidden="1" customHeight="1" x14ac:dyDescent="0.2">
      <c r="A321" s="203">
        <v>347</v>
      </c>
      <c r="B321" s="231" t="s">
        <v>797</v>
      </c>
      <c r="C321" s="261" t="s">
        <v>798</v>
      </c>
      <c r="D321" s="231" t="s">
        <v>801</v>
      </c>
      <c r="E321" s="123" t="s">
        <v>53</v>
      </c>
      <c r="F321" s="179" t="s">
        <v>54</v>
      </c>
      <c r="G321" s="179" t="s">
        <v>75</v>
      </c>
      <c r="H321" s="179" t="s">
        <v>1350</v>
      </c>
      <c r="I321" s="179"/>
      <c r="J321" s="176">
        <v>600</v>
      </c>
      <c r="K321" s="180"/>
      <c r="L321" s="180" t="s">
        <v>57</v>
      </c>
      <c r="M321" s="176" t="s">
        <v>1351</v>
      </c>
      <c r="N321" s="176" t="s">
        <v>1359</v>
      </c>
      <c r="O321" s="176" t="s">
        <v>59</v>
      </c>
      <c r="P321" s="176" t="s">
        <v>1360</v>
      </c>
      <c r="Q321" s="177" t="s">
        <v>1354</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1356</v>
      </c>
    </row>
    <row r="322" spans="1:70" s="122" customFormat="1" ht="14.25" hidden="1" customHeight="1" x14ac:dyDescent="0.2">
      <c r="A322" s="203">
        <v>348</v>
      </c>
      <c r="B322" s="231" t="s">
        <v>797</v>
      </c>
      <c r="C322" s="261" t="s">
        <v>798</v>
      </c>
      <c r="D322" s="231" t="s">
        <v>802</v>
      </c>
      <c r="E322" s="123" t="s">
        <v>53</v>
      </c>
      <c r="F322" s="179" t="s">
        <v>54</v>
      </c>
      <c r="G322" s="179" t="s">
        <v>75</v>
      </c>
      <c r="H322" s="179" t="s">
        <v>1350</v>
      </c>
      <c r="I322" s="179"/>
      <c r="J322" s="176">
        <v>600</v>
      </c>
      <c r="K322" s="180"/>
      <c r="L322" s="180" t="s">
        <v>57</v>
      </c>
      <c r="M322" s="176" t="s">
        <v>77</v>
      </c>
      <c r="N322" s="176">
        <v>0</v>
      </c>
      <c r="O322" s="176" t="s">
        <v>59</v>
      </c>
      <c r="P322" s="176" t="s">
        <v>78</v>
      </c>
      <c r="Q322" s="177" t="s">
        <v>1138</v>
      </c>
      <c r="R322" s="177"/>
      <c r="S322" s="178">
        <v>60</v>
      </c>
      <c r="T322" s="177"/>
      <c r="U322" s="177" t="s">
        <v>1355</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1356</v>
      </c>
    </row>
    <row r="323" spans="1:70" s="122" customFormat="1" ht="14.25" hidden="1" customHeight="1" x14ac:dyDescent="0.2">
      <c r="A323" s="203">
        <v>349</v>
      </c>
      <c r="B323" s="231" t="s">
        <v>797</v>
      </c>
      <c r="C323" s="261" t="s">
        <v>798</v>
      </c>
      <c r="D323" s="231" t="s">
        <v>803</v>
      </c>
      <c r="E323" s="123" t="s">
        <v>53</v>
      </c>
      <c r="F323" s="179" t="s">
        <v>54</v>
      </c>
      <c r="G323" s="179" t="s">
        <v>75</v>
      </c>
      <c r="H323" s="179" t="s">
        <v>1350</v>
      </c>
      <c r="I323" s="179"/>
      <c r="J323" s="176">
        <v>600</v>
      </c>
      <c r="K323" s="180"/>
      <c r="L323" s="180" t="s">
        <v>57</v>
      </c>
      <c r="M323" s="176" t="s">
        <v>1351</v>
      </c>
      <c r="N323" s="176" t="s">
        <v>1361</v>
      </c>
      <c r="O323" s="176" t="s">
        <v>59</v>
      </c>
      <c r="P323" s="176" t="s">
        <v>1362</v>
      </c>
      <c r="Q323" s="177" t="s">
        <v>1138</v>
      </c>
      <c r="R323" s="177"/>
      <c r="S323" s="178">
        <v>60</v>
      </c>
      <c r="T323" s="177"/>
      <c r="U323" s="177" t="s">
        <v>1355</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1356</v>
      </c>
    </row>
    <row r="324" spans="1:70" s="122" customFormat="1" ht="14.25" hidden="1" customHeight="1" x14ac:dyDescent="0.2">
      <c r="A324" s="203">
        <v>350</v>
      </c>
      <c r="B324" s="231" t="s">
        <v>797</v>
      </c>
      <c r="C324" s="261" t="s">
        <v>798</v>
      </c>
      <c r="D324" s="231" t="s">
        <v>804</v>
      </c>
      <c r="E324" s="123" t="s">
        <v>53</v>
      </c>
      <c r="F324" s="179" t="s">
        <v>54</v>
      </c>
      <c r="G324" s="179" t="s">
        <v>75</v>
      </c>
      <c r="H324" s="179" t="s">
        <v>1350</v>
      </c>
      <c r="I324" s="179"/>
      <c r="J324" s="176">
        <v>600</v>
      </c>
      <c r="K324" s="180"/>
      <c r="L324" s="180" t="s">
        <v>57</v>
      </c>
      <c r="M324" s="176" t="s">
        <v>1351</v>
      </c>
      <c r="N324" s="176" t="s">
        <v>1363</v>
      </c>
      <c r="O324" s="176" t="s">
        <v>59</v>
      </c>
      <c r="P324" s="176" t="s">
        <v>1364</v>
      </c>
      <c r="Q324" s="177" t="s">
        <v>1138</v>
      </c>
      <c r="R324" s="177"/>
      <c r="S324" s="178">
        <v>60</v>
      </c>
      <c r="T324" s="177"/>
      <c r="U324" s="177" t="s">
        <v>1355</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1356</v>
      </c>
    </row>
    <row r="325" spans="1:70" s="122" customFormat="1" ht="14.25" hidden="1"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hidden="1"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hidden="1" customHeight="1" x14ac:dyDescent="0.2">
      <c r="A327" s="92">
        <v>353</v>
      </c>
      <c r="B327" s="229" t="s">
        <v>392</v>
      </c>
      <c r="C327" s="261" t="s">
        <v>393</v>
      </c>
      <c r="D327" s="231" t="s">
        <v>199</v>
      </c>
      <c r="E327" s="123" t="s">
        <v>101</v>
      </c>
      <c r="F327" s="179" t="s">
        <v>102</v>
      </c>
      <c r="G327" s="179" t="s">
        <v>55</v>
      </c>
      <c r="H327" s="179" t="s">
        <v>2865</v>
      </c>
      <c r="I327" s="179"/>
      <c r="J327" s="176">
        <v>3</v>
      </c>
      <c r="K327" s="180"/>
      <c r="L327" s="180" t="s">
        <v>57</v>
      </c>
      <c r="M327" s="176" t="s">
        <v>58</v>
      </c>
      <c r="N327" s="176">
        <v>0</v>
      </c>
      <c r="O327" s="176" t="s">
        <v>59</v>
      </c>
      <c r="P327" s="176" t="s">
        <v>78</v>
      </c>
      <c r="Q327" s="177"/>
      <c r="R327" s="177" t="s">
        <v>2860</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hidden="1" customHeight="1" x14ac:dyDescent="0.2">
      <c r="A328" s="92">
        <v>354</v>
      </c>
      <c r="B328" s="229" t="s">
        <v>392</v>
      </c>
      <c r="C328" s="261" t="s">
        <v>393</v>
      </c>
      <c r="D328" s="231" t="s">
        <v>394</v>
      </c>
      <c r="E328" s="123" t="s">
        <v>101</v>
      </c>
      <c r="F328" s="179" t="s">
        <v>102</v>
      </c>
      <c r="G328" s="179" t="s">
        <v>55</v>
      </c>
      <c r="H328" s="179" t="s">
        <v>2865</v>
      </c>
      <c r="I328" s="179"/>
      <c r="J328" s="176">
        <v>3</v>
      </c>
      <c r="K328" s="180"/>
      <c r="L328" s="180" t="s">
        <v>57</v>
      </c>
      <c r="M328" s="176" t="s">
        <v>58</v>
      </c>
      <c r="N328" s="176">
        <v>72.25</v>
      </c>
      <c r="O328" s="176" t="s">
        <v>59</v>
      </c>
      <c r="P328" s="176" t="s">
        <v>78</v>
      </c>
      <c r="Q328" s="177"/>
      <c r="R328" s="177" t="s">
        <v>2860</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hidden="1"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hidden="1"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hidden="1"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hidden="1"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hidden="1"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hidden="1"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hidden="1"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hidden="1"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hidden="1"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hidden="1"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hidden="1"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hidden="1"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hidden="1"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hidden="1"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hidden="1"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hidden="1"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hidden="1"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hidden="1"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hidden="1"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hidden="1"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hidden="1"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hidden="1"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hidden="1"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hidden="1"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hidden="1"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hidden="1"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hidden="1"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hidden="1"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hidden="1"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hidden="1"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hidden="1"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hidden="1"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hidden="1"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hidden="1"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hidden="1"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hidden="1"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hidden="1"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hidden="1"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hidden="1"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hidden="1"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hidden="1"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hidden="1"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hidden="1"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hidden="1"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hidden="1"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hidden="1"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hidden="1"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hidden="1"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hidden="1"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hidden="1"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hidden="1"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hidden="1"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hidden="1"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hidden="1"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hidden="1"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hidden="1"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hidden="1"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hidden="1"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hidden="1" customHeight="1" x14ac:dyDescent="0.2">
      <c r="A387" s="203">
        <v>419</v>
      </c>
      <c r="B387" s="229" t="s">
        <v>885</v>
      </c>
      <c r="C387" s="262" t="s">
        <v>886</v>
      </c>
      <c r="D387" s="229" t="s">
        <v>887</v>
      </c>
      <c r="E387" s="123" t="s">
        <v>101</v>
      </c>
      <c r="F387" s="179" t="s">
        <v>102</v>
      </c>
      <c r="G387" s="179" t="s">
        <v>55</v>
      </c>
      <c r="H387" s="179" t="s">
        <v>65</v>
      </c>
      <c r="I387" s="179" t="s">
        <v>1365</v>
      </c>
      <c r="J387" s="176">
        <v>7.4999999999999997E-2</v>
      </c>
      <c r="K387" s="180"/>
      <c r="L387" s="180" t="s">
        <v>106</v>
      </c>
      <c r="M387" s="176" t="s">
        <v>77</v>
      </c>
      <c r="N387" s="176">
        <v>0</v>
      </c>
      <c r="O387" s="176" t="s">
        <v>59</v>
      </c>
      <c r="P387" s="176"/>
      <c r="Q387" s="177"/>
      <c r="R387" s="177" t="s">
        <v>1366</v>
      </c>
      <c r="S387" s="178">
        <v>1</v>
      </c>
      <c r="T387" s="177"/>
      <c r="U387" s="177"/>
      <c r="V387" s="165"/>
      <c r="W387" s="166"/>
      <c r="X387" s="166"/>
      <c r="Y387" s="165"/>
      <c r="Z387" s="167" t="s">
        <v>62</v>
      </c>
      <c r="AA387" s="164">
        <v>8</v>
      </c>
      <c r="AB387" s="164">
        <v>4</v>
      </c>
      <c r="AC387" s="163"/>
      <c r="AD387" s="163" t="s">
        <v>79</v>
      </c>
      <c r="AE387" s="163" t="s">
        <v>1367</v>
      </c>
      <c r="AF387" s="163"/>
      <c r="AG387" s="163"/>
      <c r="AH387" s="163"/>
      <c r="AI387" s="163">
        <v>21</v>
      </c>
      <c r="AJ387" s="163">
        <v>26</v>
      </c>
      <c r="AK387" s="164"/>
      <c r="AL387" s="164" t="s">
        <v>80</v>
      </c>
      <c r="AM387" s="164" t="s">
        <v>1367</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1368</v>
      </c>
    </row>
    <row r="388" spans="1:70" s="122" customFormat="1" ht="12.75" hidden="1" customHeight="1" x14ac:dyDescent="0.2">
      <c r="A388" s="203">
        <v>420</v>
      </c>
      <c r="B388" s="229" t="s">
        <v>885</v>
      </c>
      <c r="C388" s="262" t="s">
        <v>886</v>
      </c>
      <c r="D388" s="229" t="s">
        <v>1341</v>
      </c>
      <c r="E388" s="123" t="s">
        <v>101</v>
      </c>
      <c r="F388" s="179" t="s">
        <v>102</v>
      </c>
      <c r="G388" s="179" t="s">
        <v>55</v>
      </c>
      <c r="H388" s="179" t="s">
        <v>65</v>
      </c>
      <c r="I388" s="179" t="s">
        <v>1369</v>
      </c>
      <c r="J388" s="176">
        <v>7.4999999999999997E-2</v>
      </c>
      <c r="K388" s="180"/>
      <c r="L388" s="180" t="s">
        <v>106</v>
      </c>
      <c r="M388" s="176" t="s">
        <v>77</v>
      </c>
      <c r="N388" s="176">
        <v>96</v>
      </c>
      <c r="O388" s="176" t="s">
        <v>59</v>
      </c>
      <c r="P388" s="176" t="s">
        <v>1370</v>
      </c>
      <c r="Q388" s="177"/>
      <c r="R388" s="177" t="s">
        <v>1366</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1368</v>
      </c>
    </row>
    <row r="389" spans="1:70" s="122" customFormat="1" ht="14.25" hidden="1"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hidden="1"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hidden="1"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hidden="1"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hidden="1"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hidden="1"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hidden="1"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hidden="1"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hidden="1"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hidden="1"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hidden="1"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hidden="1"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hidden="1"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hidden="1"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hidden="1"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hidden="1"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hidden="1"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hidden="1"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hidden="1"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hidden="1"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hidden="1"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hidden="1"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hidden="1"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hidden="1"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hidden="1"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hidden="1"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hidden="1"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hidden="1"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hidden="1"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hidden="1"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hidden="1"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hidden="1"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hidden="1"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hidden="1"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hidden="1"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hidden="1"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hidden="1"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hidden="1"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hidden="1"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hidden="1"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hidden="1"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hidden="1"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hidden="1"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hidden="1"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hidden="1"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hidden="1"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hidden="1"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hidden="1"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hidden="1"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hidden="1"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hidden="1"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hidden="1"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hidden="1"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hidden="1"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hidden="1"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hidden="1"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hidden="1"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hidden="1"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hidden="1"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hidden="1"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hidden="1"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hidden="1"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hidden="1"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hidden="1"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hidden="1"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hidden="1"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hidden="1"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hidden="1"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hidden="1"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hidden="1"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hidden="1"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hidden="1"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hidden="1"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hidden="1"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hidden="1"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hidden="1"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hidden="1"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hidden="1"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hidden="1"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hidden="1"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hidden="1"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hidden="1"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hidden="1"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hidden="1"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hidden="1"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hidden="1"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hidden="1"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hidden="1"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hidden="1"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hidden="1"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hidden="1"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hidden="1"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hidden="1"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hidden="1" customHeight="1" x14ac:dyDescent="0.2">
      <c r="A482" s="203">
        <v>549</v>
      </c>
      <c r="B482" s="229" t="s">
        <v>629</v>
      </c>
      <c r="C482" s="262" t="s">
        <v>630</v>
      </c>
      <c r="D482" s="229" t="s">
        <v>1324</v>
      </c>
      <c r="E482" s="123" t="s">
        <v>53</v>
      </c>
      <c r="F482" s="179" t="s">
        <v>102</v>
      </c>
      <c r="G482" s="179" t="s">
        <v>55</v>
      </c>
      <c r="H482" s="179" t="s">
        <v>631</v>
      </c>
      <c r="I482" s="179"/>
      <c r="J482" s="176">
        <v>600</v>
      </c>
      <c r="K482" s="180"/>
      <c r="L482" s="180" t="s">
        <v>57</v>
      </c>
      <c r="M482" s="176" t="s">
        <v>58</v>
      </c>
      <c r="N482" s="176" t="s">
        <v>1142</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1328</v>
      </c>
    </row>
    <row r="483" spans="1:70" s="122" customFormat="1" ht="12.75" hidden="1" customHeight="1" x14ac:dyDescent="0.2">
      <c r="A483" s="91">
        <v>550</v>
      </c>
      <c r="B483" s="229" t="s">
        <v>1395</v>
      </c>
      <c r="C483" s="263" t="s">
        <v>1396</v>
      </c>
      <c r="D483" s="229" t="s">
        <v>1397</v>
      </c>
      <c r="E483" s="123" t="s">
        <v>1398</v>
      </c>
      <c r="F483" s="179" t="s">
        <v>102</v>
      </c>
      <c r="G483" s="179" t="s">
        <v>55</v>
      </c>
      <c r="H483" s="179" t="s">
        <v>1399</v>
      </c>
      <c r="I483" s="179"/>
      <c r="J483" s="176">
        <v>400</v>
      </c>
      <c r="K483" s="180"/>
      <c r="L483" s="180" t="s">
        <v>57</v>
      </c>
      <c r="M483" s="176" t="s">
        <v>58</v>
      </c>
      <c r="N483" s="176" t="s">
        <v>1133</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1400</v>
      </c>
    </row>
    <row r="484" spans="1:70" s="122" customFormat="1" ht="12.75" hidden="1" customHeight="1" x14ac:dyDescent="0.2">
      <c r="A484" s="91">
        <v>551</v>
      </c>
      <c r="B484" s="229" t="s">
        <v>1401</v>
      </c>
      <c r="C484" s="263" t="s">
        <v>1402</v>
      </c>
      <c r="D484" s="229" t="s">
        <v>1403</v>
      </c>
      <c r="E484" s="123" t="s">
        <v>1398</v>
      </c>
      <c r="F484" s="179" t="s">
        <v>102</v>
      </c>
      <c r="G484" s="179" t="s">
        <v>55</v>
      </c>
      <c r="H484" s="179" t="s">
        <v>65</v>
      </c>
      <c r="I484" s="179"/>
      <c r="J484" s="176">
        <v>400</v>
      </c>
      <c r="K484" s="180"/>
      <c r="L484" s="180" t="s">
        <v>57</v>
      </c>
      <c r="M484" s="176" t="s">
        <v>58</v>
      </c>
      <c r="N484" s="176" t="s">
        <v>1133</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1404</v>
      </c>
    </row>
    <row r="485" spans="1:70" s="122" customFormat="1" ht="12.75" hidden="1" customHeight="1" x14ac:dyDescent="0.2">
      <c r="A485" s="91">
        <v>552</v>
      </c>
      <c r="B485" s="229" t="s">
        <v>1405</v>
      </c>
      <c r="C485" s="263" t="s">
        <v>1406</v>
      </c>
      <c r="D485" s="229" t="s">
        <v>1407</v>
      </c>
      <c r="E485" s="123" t="s">
        <v>1398</v>
      </c>
      <c r="F485" s="179" t="s">
        <v>102</v>
      </c>
      <c r="G485" s="179" t="s">
        <v>55</v>
      </c>
      <c r="H485" s="179" t="s">
        <v>65</v>
      </c>
      <c r="I485" s="179"/>
      <c r="J485" s="176">
        <v>400</v>
      </c>
      <c r="K485" s="180"/>
      <c r="L485" s="180" t="s">
        <v>57</v>
      </c>
      <c r="M485" s="176" t="s">
        <v>58</v>
      </c>
      <c r="N485" s="176" t="s">
        <v>1133</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1408</v>
      </c>
    </row>
    <row r="486" spans="1:70" ht="14.25" hidden="1" customHeight="1" x14ac:dyDescent="0.2">
      <c r="A486" s="91">
        <v>553</v>
      </c>
      <c r="B486" s="229" t="s">
        <v>1409</v>
      </c>
      <c r="C486" s="263" t="s">
        <v>1410</v>
      </c>
      <c r="D486" s="229" t="s">
        <v>1411</v>
      </c>
      <c r="E486" s="3" t="s">
        <v>1398</v>
      </c>
      <c r="F486" s="26" t="s">
        <v>102</v>
      </c>
      <c r="G486" s="26" t="s">
        <v>55</v>
      </c>
      <c r="H486" s="26" t="s">
        <v>156</v>
      </c>
      <c r="J486" s="22">
        <v>400</v>
      </c>
      <c r="L486" s="28" t="s">
        <v>57</v>
      </c>
      <c r="M486" s="22" t="s">
        <v>58</v>
      </c>
      <c r="N486" s="22" t="s">
        <v>1142</v>
      </c>
      <c r="O486" s="22" t="s">
        <v>59</v>
      </c>
      <c r="P486" s="22" t="s">
        <v>91</v>
      </c>
      <c r="R486" s="23" t="s">
        <v>1412</v>
      </c>
      <c r="T486" s="23">
        <v>240</v>
      </c>
      <c r="V486" s="25" t="s">
        <v>435</v>
      </c>
      <c r="Y486" s="25" t="s">
        <v>1413</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1400</v>
      </c>
    </row>
    <row r="487" spans="1:70" ht="14.25" hidden="1" customHeight="1" x14ac:dyDescent="0.2">
      <c r="A487" s="91">
        <v>554</v>
      </c>
      <c r="B487" s="229" t="s">
        <v>1414</v>
      </c>
      <c r="C487" s="263" t="s">
        <v>1415</v>
      </c>
      <c r="D487" s="229" t="s">
        <v>1416</v>
      </c>
      <c r="E487" s="3" t="s">
        <v>1398</v>
      </c>
      <c r="F487" s="26" t="s">
        <v>102</v>
      </c>
      <c r="G487" s="26" t="s">
        <v>55</v>
      </c>
      <c r="H487" s="26" t="s">
        <v>534</v>
      </c>
      <c r="J487" s="22">
        <v>400</v>
      </c>
      <c r="L487" s="28" t="s">
        <v>57</v>
      </c>
      <c r="M487" s="22" t="s">
        <v>58</v>
      </c>
      <c r="N487" s="22" t="s">
        <v>1133</v>
      </c>
      <c r="O487" s="22" t="s">
        <v>59</v>
      </c>
      <c r="P487" s="22" t="s">
        <v>91</v>
      </c>
      <c r="V487" s="25" t="s">
        <v>435</v>
      </c>
      <c r="Y487" s="25" t="s">
        <v>1417</v>
      </c>
      <c r="Z487" s="83" t="s">
        <v>62</v>
      </c>
      <c r="AA487" s="6">
        <v>28</v>
      </c>
      <c r="BQ487" s="6" t="s">
        <v>213</v>
      </c>
      <c r="BR487" s="5" t="s">
        <v>1400</v>
      </c>
    </row>
    <row r="488" spans="1:70" ht="14.25" hidden="1" customHeight="1" x14ac:dyDescent="0.2">
      <c r="A488" s="91">
        <v>555</v>
      </c>
      <c r="B488" s="229" t="s">
        <v>1414</v>
      </c>
      <c r="C488" s="263" t="s">
        <v>1415</v>
      </c>
      <c r="D488" s="229" t="s">
        <v>1418</v>
      </c>
      <c r="E488" s="3" t="s">
        <v>1398</v>
      </c>
      <c r="F488" s="26" t="s">
        <v>102</v>
      </c>
      <c r="G488" s="26" t="s">
        <v>55</v>
      </c>
      <c r="H488" s="26" t="s">
        <v>539</v>
      </c>
      <c r="J488" s="22">
        <v>400</v>
      </c>
      <c r="L488" s="28" t="s">
        <v>57</v>
      </c>
      <c r="M488" s="22" t="s">
        <v>58</v>
      </c>
      <c r="N488" s="22" t="s">
        <v>1133</v>
      </c>
      <c r="O488" s="22" t="s">
        <v>59</v>
      </c>
      <c r="P488" s="22" t="s">
        <v>91</v>
      </c>
      <c r="V488" s="25" t="s">
        <v>435</v>
      </c>
      <c r="Y488" s="25" t="s">
        <v>1417</v>
      </c>
      <c r="Z488" s="83" t="s">
        <v>62</v>
      </c>
      <c r="AA488" s="6">
        <v>28</v>
      </c>
      <c r="BQ488" s="6" t="s">
        <v>213</v>
      </c>
      <c r="BR488" s="5" t="s">
        <v>1400</v>
      </c>
    </row>
    <row r="489" spans="1:70" ht="14.25" hidden="1" x14ac:dyDescent="0.2">
      <c r="A489" s="91">
        <v>556</v>
      </c>
      <c r="B489" s="229" t="s">
        <v>1499</v>
      </c>
      <c r="C489" s="263" t="s">
        <v>1419</v>
      </c>
      <c r="D489" s="229" t="s">
        <v>673</v>
      </c>
      <c r="E489" s="3" t="s">
        <v>1398</v>
      </c>
      <c r="F489" s="26" t="s">
        <v>102</v>
      </c>
      <c r="G489" s="26" t="s">
        <v>55</v>
      </c>
      <c r="H489" s="26" t="s">
        <v>1420</v>
      </c>
      <c r="J489" s="22">
        <v>100</v>
      </c>
      <c r="K489" s="28">
        <v>87.894559999999998</v>
      </c>
      <c r="L489" s="28" t="s">
        <v>57</v>
      </c>
      <c r="M489" s="22" t="s">
        <v>58</v>
      </c>
      <c r="N489" s="22">
        <v>0</v>
      </c>
      <c r="O489" s="22" t="s">
        <v>59</v>
      </c>
      <c r="P489" s="22" t="s">
        <v>78</v>
      </c>
      <c r="R489" s="23" t="s">
        <v>1421</v>
      </c>
      <c r="V489" s="25" t="s">
        <v>61</v>
      </c>
      <c r="Z489" s="83" t="s">
        <v>62</v>
      </c>
      <c r="AA489" s="6">
        <v>6</v>
      </c>
      <c r="AB489" s="6">
        <v>0</v>
      </c>
      <c r="AG489" s="5" t="s">
        <v>79</v>
      </c>
      <c r="AI489" s="5">
        <v>18</v>
      </c>
      <c r="AJ489" s="5">
        <v>45</v>
      </c>
      <c r="BQ489" s="6" t="s">
        <v>213</v>
      </c>
      <c r="BR489" s="5" t="s">
        <v>1422</v>
      </c>
    </row>
    <row r="490" spans="1:70" ht="14.25" hidden="1" customHeight="1" x14ac:dyDescent="0.2">
      <c r="A490" s="91">
        <v>557</v>
      </c>
      <c r="B490" s="229" t="s">
        <v>1499</v>
      </c>
      <c r="C490" s="263" t="s">
        <v>1419</v>
      </c>
      <c r="D490" s="229" t="s">
        <v>397</v>
      </c>
      <c r="E490" s="3" t="s">
        <v>1398</v>
      </c>
      <c r="F490" s="26" t="s">
        <v>102</v>
      </c>
      <c r="G490" s="26" t="s">
        <v>55</v>
      </c>
      <c r="H490" s="26" t="s">
        <v>1420</v>
      </c>
      <c r="J490" s="22">
        <v>300</v>
      </c>
      <c r="K490" s="28">
        <v>263.68367999999998</v>
      </c>
      <c r="L490" s="28" t="s">
        <v>57</v>
      </c>
      <c r="M490" s="22" t="s">
        <v>58</v>
      </c>
      <c r="N490" s="22">
        <v>0</v>
      </c>
      <c r="O490" s="22" t="s">
        <v>59</v>
      </c>
      <c r="P490" s="22" t="s">
        <v>78</v>
      </c>
      <c r="R490" s="23" t="s">
        <v>1421</v>
      </c>
      <c r="V490" s="25" t="s">
        <v>61</v>
      </c>
      <c r="Z490" s="83" t="s">
        <v>62</v>
      </c>
      <c r="AA490" s="6">
        <v>5</v>
      </c>
      <c r="AB490" s="6">
        <v>0</v>
      </c>
      <c r="AG490" s="5" t="s">
        <v>79</v>
      </c>
      <c r="AI490" s="5">
        <v>18</v>
      </c>
      <c r="AJ490" s="5">
        <v>45</v>
      </c>
      <c r="BQ490" s="6" t="s">
        <v>213</v>
      </c>
      <c r="BR490" s="5" t="s">
        <v>1422</v>
      </c>
    </row>
    <row r="491" spans="1:70" ht="14.25" hidden="1" customHeight="1" x14ac:dyDescent="0.2">
      <c r="A491" s="91">
        <v>558</v>
      </c>
      <c r="B491" s="229" t="s">
        <v>1499</v>
      </c>
      <c r="C491" s="263" t="s">
        <v>1419</v>
      </c>
      <c r="D491" s="229" t="s">
        <v>401</v>
      </c>
      <c r="E491" s="3" t="s">
        <v>1398</v>
      </c>
      <c r="F491" s="26" t="s">
        <v>102</v>
      </c>
      <c r="G491" s="26" t="s">
        <v>55</v>
      </c>
      <c r="H491" s="26" t="s">
        <v>1420</v>
      </c>
      <c r="J491" s="22">
        <v>600</v>
      </c>
      <c r="K491" s="28">
        <v>527.36735999999996</v>
      </c>
      <c r="L491" s="28" t="s">
        <v>57</v>
      </c>
      <c r="M491" s="22" t="s">
        <v>58</v>
      </c>
      <c r="N491" s="22">
        <v>0</v>
      </c>
      <c r="O491" s="22" t="s">
        <v>59</v>
      </c>
      <c r="P491" s="22" t="s">
        <v>78</v>
      </c>
      <c r="R491" s="23" t="s">
        <v>1421</v>
      </c>
      <c r="V491" s="25" t="s">
        <v>61</v>
      </c>
      <c r="Z491" s="83" t="s">
        <v>62</v>
      </c>
      <c r="AA491" s="6">
        <v>6</v>
      </c>
      <c r="AB491" s="6">
        <v>0</v>
      </c>
      <c r="AG491" s="5" t="s">
        <v>79</v>
      </c>
      <c r="AI491" s="5">
        <v>18</v>
      </c>
      <c r="AJ491" s="5">
        <v>45</v>
      </c>
      <c r="BQ491" s="6" t="s">
        <v>213</v>
      </c>
      <c r="BR491" s="5" t="s">
        <v>1422</v>
      </c>
    </row>
    <row r="492" spans="1:70" ht="14.25" hidden="1" customHeight="1" x14ac:dyDescent="0.2">
      <c r="A492" s="91">
        <v>559</v>
      </c>
      <c r="B492" s="229" t="s">
        <v>1499</v>
      </c>
      <c r="C492" s="263" t="s">
        <v>1419</v>
      </c>
      <c r="D492" s="229" t="s">
        <v>678</v>
      </c>
      <c r="E492" s="3" t="s">
        <v>1398</v>
      </c>
      <c r="F492" s="26" t="s">
        <v>102</v>
      </c>
      <c r="G492" s="26" t="s">
        <v>55</v>
      </c>
      <c r="H492" s="26" t="s">
        <v>1420</v>
      </c>
      <c r="J492" s="22">
        <v>900</v>
      </c>
      <c r="K492" s="28">
        <v>791.05103999999994</v>
      </c>
      <c r="L492" s="28" t="s">
        <v>57</v>
      </c>
      <c r="M492" s="22" t="s">
        <v>58</v>
      </c>
      <c r="N492" s="22">
        <v>0</v>
      </c>
      <c r="O492" s="22" t="s">
        <v>59</v>
      </c>
      <c r="P492" s="22" t="s">
        <v>78</v>
      </c>
      <c r="R492" s="23" t="s">
        <v>1421</v>
      </c>
      <c r="V492" s="25" t="s">
        <v>61</v>
      </c>
      <c r="Z492" s="83" t="s">
        <v>62</v>
      </c>
      <c r="AA492" s="6">
        <v>6</v>
      </c>
      <c r="AB492" s="6">
        <v>0</v>
      </c>
      <c r="AG492" s="5" t="s">
        <v>79</v>
      </c>
      <c r="AI492" s="5">
        <v>18</v>
      </c>
      <c r="AJ492" s="5">
        <v>45</v>
      </c>
      <c r="BQ492" s="6" t="s">
        <v>213</v>
      </c>
      <c r="BR492" s="5" t="s">
        <v>1422</v>
      </c>
    </row>
    <row r="493" spans="1:70" ht="14.25" hidden="1" customHeight="1" x14ac:dyDescent="0.2">
      <c r="A493" s="91">
        <v>560</v>
      </c>
      <c r="B493" s="229" t="s">
        <v>1499</v>
      </c>
      <c r="C493" s="263" t="s">
        <v>1419</v>
      </c>
      <c r="D493" s="229" t="s">
        <v>1500</v>
      </c>
      <c r="E493" s="3" t="s">
        <v>1398</v>
      </c>
      <c r="F493" s="26" t="s">
        <v>102</v>
      </c>
      <c r="G493" s="26" t="s">
        <v>55</v>
      </c>
      <c r="H493" s="26" t="s">
        <v>1420</v>
      </c>
      <c r="J493" s="22">
        <v>1200</v>
      </c>
      <c r="K493" s="28">
        <v>1054.7347199999999</v>
      </c>
      <c r="L493" s="28" t="s">
        <v>57</v>
      </c>
      <c r="M493" s="22" t="s">
        <v>58</v>
      </c>
      <c r="N493" s="22">
        <v>0</v>
      </c>
      <c r="O493" s="22" t="s">
        <v>59</v>
      </c>
      <c r="P493" s="22" t="s">
        <v>78</v>
      </c>
      <c r="R493" s="23" t="s">
        <v>1421</v>
      </c>
      <c r="V493" s="25" t="s">
        <v>61</v>
      </c>
      <c r="Z493" s="83" t="s">
        <v>62</v>
      </c>
      <c r="AA493" s="6">
        <v>6</v>
      </c>
      <c r="AB493" s="6">
        <v>0</v>
      </c>
      <c r="AG493" s="5" t="s">
        <v>79</v>
      </c>
      <c r="AI493" s="5">
        <v>18</v>
      </c>
      <c r="AJ493" s="5">
        <v>45</v>
      </c>
      <c r="BQ493" s="6" t="s">
        <v>213</v>
      </c>
      <c r="BR493" s="5" t="s">
        <v>1422</v>
      </c>
    </row>
    <row r="494" spans="1:70" ht="14.25" hidden="1" customHeight="1" x14ac:dyDescent="0.2">
      <c r="A494" s="91">
        <v>561</v>
      </c>
      <c r="B494" s="229" t="s">
        <v>1501</v>
      </c>
      <c r="C494" s="263" t="s">
        <v>1423</v>
      </c>
      <c r="D494" s="229" t="s">
        <v>1500</v>
      </c>
      <c r="E494" s="3" t="s">
        <v>1398</v>
      </c>
      <c r="F494" s="26" t="s">
        <v>102</v>
      </c>
      <c r="G494" s="26" t="s">
        <v>55</v>
      </c>
      <c r="H494" s="26" t="s">
        <v>1424</v>
      </c>
      <c r="J494" s="22">
        <v>200</v>
      </c>
      <c r="L494" s="28" t="s">
        <v>57</v>
      </c>
      <c r="M494" s="22" t="s">
        <v>58</v>
      </c>
      <c r="N494" s="22" t="s">
        <v>182</v>
      </c>
      <c r="O494" s="22" t="s">
        <v>59</v>
      </c>
      <c r="P494" s="22" t="s">
        <v>91</v>
      </c>
      <c r="R494" s="23" t="s">
        <v>1421</v>
      </c>
      <c r="V494" s="25" t="s">
        <v>435</v>
      </c>
      <c r="Y494" s="25" t="s">
        <v>1425</v>
      </c>
      <c r="Z494" s="83" t="s">
        <v>62</v>
      </c>
      <c r="AA494" s="6">
        <v>20</v>
      </c>
      <c r="AG494" s="5" t="s">
        <v>79</v>
      </c>
      <c r="AI494" s="5">
        <v>18</v>
      </c>
      <c r="AJ494" s="5">
        <v>50</v>
      </c>
      <c r="BQ494" s="6" t="s">
        <v>213</v>
      </c>
      <c r="BR494" s="5" t="s">
        <v>1400</v>
      </c>
    </row>
    <row r="495" spans="1:70" ht="14.25" hidden="1" customHeight="1" x14ac:dyDescent="0.2">
      <c r="A495" s="91">
        <v>562</v>
      </c>
      <c r="B495" s="229" t="s">
        <v>1501</v>
      </c>
      <c r="C495" s="263" t="s">
        <v>1423</v>
      </c>
      <c r="D495" s="229" t="s">
        <v>1502</v>
      </c>
      <c r="E495" s="3" t="s">
        <v>1398</v>
      </c>
      <c r="F495" s="26" t="s">
        <v>102</v>
      </c>
      <c r="G495" s="26" t="s">
        <v>55</v>
      </c>
      <c r="H495" s="26" t="s">
        <v>1424</v>
      </c>
      <c r="J495" s="22">
        <v>400</v>
      </c>
      <c r="L495" s="28" t="s">
        <v>57</v>
      </c>
      <c r="M495" s="22" t="s">
        <v>58</v>
      </c>
      <c r="N495" s="22" t="s">
        <v>182</v>
      </c>
      <c r="O495" s="22" t="s">
        <v>59</v>
      </c>
      <c r="P495" s="22" t="s">
        <v>91</v>
      </c>
      <c r="R495" s="23" t="s">
        <v>1421</v>
      </c>
      <c r="V495" s="25" t="s">
        <v>435</v>
      </c>
      <c r="Y495" s="25" t="s">
        <v>1425</v>
      </c>
      <c r="Z495" s="83" t="s">
        <v>62</v>
      </c>
      <c r="AA495" s="6">
        <v>20</v>
      </c>
      <c r="AG495" s="5" t="s">
        <v>79</v>
      </c>
      <c r="AI495" s="5">
        <v>18</v>
      </c>
      <c r="AJ495" s="5">
        <v>50</v>
      </c>
      <c r="BQ495" s="6" t="s">
        <v>213</v>
      </c>
      <c r="BR495" s="5" t="s">
        <v>1400</v>
      </c>
    </row>
    <row r="496" spans="1:70" ht="14.25" hidden="1" customHeight="1" x14ac:dyDescent="0.2">
      <c r="A496" s="91">
        <v>563</v>
      </c>
      <c r="B496" s="229" t="s">
        <v>1501</v>
      </c>
      <c r="C496" s="263" t="s">
        <v>1423</v>
      </c>
      <c r="D496" s="229" t="s">
        <v>1503</v>
      </c>
      <c r="E496" s="3" t="s">
        <v>1398</v>
      </c>
      <c r="F496" s="26" t="s">
        <v>102</v>
      </c>
      <c r="G496" s="26" t="s">
        <v>55</v>
      </c>
      <c r="H496" s="26" t="s">
        <v>1424</v>
      </c>
      <c r="J496" s="22">
        <v>800</v>
      </c>
      <c r="L496" s="28" t="s">
        <v>57</v>
      </c>
      <c r="M496" s="22" t="s">
        <v>58</v>
      </c>
      <c r="N496" s="22" t="s">
        <v>182</v>
      </c>
      <c r="O496" s="22" t="s">
        <v>59</v>
      </c>
      <c r="P496" s="22" t="s">
        <v>91</v>
      </c>
      <c r="R496" s="23" t="s">
        <v>1421</v>
      </c>
      <c r="V496" s="25" t="s">
        <v>435</v>
      </c>
      <c r="Y496" s="25" t="s">
        <v>1425</v>
      </c>
      <c r="Z496" s="83" t="s">
        <v>62</v>
      </c>
      <c r="AA496" s="6">
        <v>20</v>
      </c>
      <c r="AG496" s="5" t="s">
        <v>79</v>
      </c>
      <c r="AI496" s="5">
        <v>18</v>
      </c>
      <c r="AJ496" s="5">
        <v>50</v>
      </c>
      <c r="BQ496" s="6" t="s">
        <v>213</v>
      </c>
      <c r="BR496" s="5" t="s">
        <v>1400</v>
      </c>
    </row>
    <row r="497" spans="1:70" ht="14.25" hidden="1" customHeight="1" x14ac:dyDescent="0.2">
      <c r="A497" s="91">
        <v>564</v>
      </c>
      <c r="B497" s="229" t="s">
        <v>1504</v>
      </c>
      <c r="C497" s="263" t="s">
        <v>1419</v>
      </c>
      <c r="D497" s="229" t="s">
        <v>673</v>
      </c>
      <c r="E497" s="3" t="s">
        <v>1398</v>
      </c>
      <c r="F497" s="26" t="s">
        <v>102</v>
      </c>
      <c r="G497" s="26" t="s">
        <v>55</v>
      </c>
      <c r="H497" s="26" t="s">
        <v>1426</v>
      </c>
      <c r="J497" s="22">
        <v>100</v>
      </c>
      <c r="L497" s="28" t="s">
        <v>57</v>
      </c>
      <c r="M497" s="22" t="s">
        <v>58</v>
      </c>
      <c r="N497" s="22" t="s">
        <v>1427</v>
      </c>
      <c r="O497" s="22" t="s">
        <v>59</v>
      </c>
      <c r="P497" s="22" t="s">
        <v>91</v>
      </c>
      <c r="R497" s="23" t="s">
        <v>1421</v>
      </c>
      <c r="V497" s="25" t="s">
        <v>61</v>
      </c>
      <c r="Z497" s="83" t="s">
        <v>62</v>
      </c>
      <c r="AA497" s="6">
        <v>6</v>
      </c>
      <c r="AB497" s="6">
        <v>0</v>
      </c>
      <c r="BQ497" s="6" t="s">
        <v>213</v>
      </c>
      <c r="BR497" s="5" t="s">
        <v>1400</v>
      </c>
    </row>
    <row r="498" spans="1:70" ht="14.25" hidden="1" customHeight="1" x14ac:dyDescent="0.2">
      <c r="A498" s="91">
        <v>565</v>
      </c>
      <c r="B498" s="229" t="s">
        <v>1504</v>
      </c>
      <c r="C498" s="263" t="s">
        <v>1419</v>
      </c>
      <c r="D498" s="229" t="s">
        <v>1500</v>
      </c>
      <c r="E498" s="3" t="s">
        <v>1398</v>
      </c>
      <c r="F498" s="26" t="s">
        <v>102</v>
      </c>
      <c r="G498" s="26" t="s">
        <v>55</v>
      </c>
      <c r="H498" s="26" t="s">
        <v>1426</v>
      </c>
      <c r="J498" s="22">
        <v>200</v>
      </c>
      <c r="L498" s="28" t="s">
        <v>57</v>
      </c>
      <c r="M498" s="22" t="s">
        <v>58</v>
      </c>
      <c r="N498" s="22" t="s">
        <v>1427</v>
      </c>
      <c r="O498" s="22" t="s">
        <v>59</v>
      </c>
      <c r="P498" s="22" t="s">
        <v>91</v>
      </c>
      <c r="R498" s="23" t="s">
        <v>1421</v>
      </c>
      <c r="V498" s="25" t="s">
        <v>61</v>
      </c>
      <c r="Z498" s="83" t="s">
        <v>62</v>
      </c>
      <c r="AA498" s="6">
        <v>6</v>
      </c>
      <c r="AB498" s="6">
        <v>0</v>
      </c>
      <c r="BQ498" s="6" t="s">
        <v>213</v>
      </c>
      <c r="BR498" s="5" t="s">
        <v>1400</v>
      </c>
    </row>
    <row r="499" spans="1:70" ht="14.25" hidden="1" customHeight="1" x14ac:dyDescent="0.2">
      <c r="A499" s="91">
        <v>566</v>
      </c>
      <c r="B499" s="229" t="s">
        <v>1505</v>
      </c>
      <c r="C499" s="263" t="s">
        <v>1423</v>
      </c>
      <c r="D499" s="229" t="s">
        <v>1508</v>
      </c>
      <c r="E499" s="3" t="s">
        <v>1398</v>
      </c>
      <c r="F499" s="26" t="s">
        <v>102</v>
      </c>
      <c r="G499" s="26" t="s">
        <v>55</v>
      </c>
      <c r="H499" s="26" t="s">
        <v>1428</v>
      </c>
      <c r="J499" s="22">
        <v>400</v>
      </c>
      <c r="L499" s="28" t="s">
        <v>57</v>
      </c>
      <c r="M499" s="22" t="s">
        <v>58</v>
      </c>
      <c r="N499" s="22">
        <v>0</v>
      </c>
      <c r="O499" s="22" t="s">
        <v>59</v>
      </c>
      <c r="P499" s="22" t="s">
        <v>78</v>
      </c>
      <c r="R499" s="23" t="s">
        <v>1421</v>
      </c>
      <c r="V499" s="25" t="s">
        <v>435</v>
      </c>
      <c r="Y499" s="25" t="s">
        <v>1425</v>
      </c>
      <c r="Z499" s="83" t="s">
        <v>62</v>
      </c>
      <c r="AA499" s="6">
        <v>14</v>
      </c>
      <c r="AB499" s="6">
        <v>14</v>
      </c>
      <c r="BQ499" s="6" t="s">
        <v>213</v>
      </c>
      <c r="BR499" s="5" t="s">
        <v>1400</v>
      </c>
    </row>
    <row r="500" spans="1:70" ht="14.25" hidden="1" customHeight="1" x14ac:dyDescent="0.2">
      <c r="A500" s="91">
        <v>567</v>
      </c>
      <c r="B500" s="229" t="s">
        <v>1505</v>
      </c>
      <c r="C500" s="263" t="s">
        <v>1423</v>
      </c>
      <c r="D500" s="229" t="s">
        <v>1509</v>
      </c>
      <c r="E500" s="3" t="s">
        <v>1398</v>
      </c>
      <c r="F500" s="26" t="s">
        <v>102</v>
      </c>
      <c r="G500" s="26" t="s">
        <v>55</v>
      </c>
      <c r="H500" s="26" t="s">
        <v>1428</v>
      </c>
      <c r="J500" s="22">
        <v>400</v>
      </c>
      <c r="L500" s="28" t="s">
        <v>57</v>
      </c>
      <c r="M500" s="22" t="s">
        <v>58</v>
      </c>
      <c r="N500" s="22">
        <v>0</v>
      </c>
      <c r="O500" s="22" t="s">
        <v>59</v>
      </c>
      <c r="P500" s="22" t="s">
        <v>78</v>
      </c>
      <c r="R500" s="23" t="s">
        <v>1421</v>
      </c>
      <c r="V500" s="25" t="s">
        <v>435</v>
      </c>
      <c r="Y500" s="25" t="s">
        <v>1425</v>
      </c>
      <c r="Z500" s="83" t="s">
        <v>62</v>
      </c>
      <c r="AA500" s="6">
        <v>15</v>
      </c>
      <c r="AB500" s="6">
        <v>0</v>
      </c>
      <c r="BQ500" s="6" t="s">
        <v>213</v>
      </c>
      <c r="BR500" s="5" t="s">
        <v>1400</v>
      </c>
    </row>
    <row r="501" spans="1:70" ht="14.25" hidden="1" customHeight="1" x14ac:dyDescent="0.2">
      <c r="A501" s="91">
        <v>568</v>
      </c>
      <c r="B501" s="229" t="s">
        <v>1506</v>
      </c>
      <c r="C501" s="263" t="s">
        <v>1423</v>
      </c>
      <c r="D501" s="229" t="s">
        <v>1510</v>
      </c>
      <c r="E501" s="3" t="s">
        <v>1398</v>
      </c>
      <c r="F501" s="26" t="s">
        <v>102</v>
      </c>
      <c r="G501" s="26" t="s">
        <v>55</v>
      </c>
      <c r="H501" s="26" t="s">
        <v>1429</v>
      </c>
      <c r="J501" s="22">
        <v>400</v>
      </c>
      <c r="L501" s="28" t="s">
        <v>57</v>
      </c>
      <c r="M501" s="22" t="s">
        <v>58</v>
      </c>
      <c r="N501" s="22">
        <v>0</v>
      </c>
      <c r="O501" s="22" t="s">
        <v>59</v>
      </c>
      <c r="P501" s="22" t="s">
        <v>78</v>
      </c>
      <c r="R501" s="23" t="s">
        <v>1421</v>
      </c>
      <c r="V501" s="25" t="s">
        <v>435</v>
      </c>
      <c r="Y501" s="25" t="s">
        <v>1430</v>
      </c>
      <c r="Z501" s="83" t="s">
        <v>62</v>
      </c>
      <c r="AA501" s="6">
        <v>16</v>
      </c>
      <c r="BQ501" s="6" t="s">
        <v>213</v>
      </c>
      <c r="BR501" s="5" t="s">
        <v>1400</v>
      </c>
    </row>
    <row r="502" spans="1:70" ht="14.25" hidden="1" customHeight="1" x14ac:dyDescent="0.2">
      <c r="A502" s="91">
        <v>569</v>
      </c>
      <c r="B502" s="229" t="s">
        <v>1507</v>
      </c>
      <c r="C502" s="263" t="s">
        <v>1423</v>
      </c>
      <c r="D502" s="229" t="s">
        <v>1511</v>
      </c>
      <c r="E502" s="3" t="s">
        <v>1398</v>
      </c>
      <c r="F502" s="26" t="s">
        <v>102</v>
      </c>
      <c r="G502" s="26" t="s">
        <v>55</v>
      </c>
      <c r="H502" s="26" t="s">
        <v>1431</v>
      </c>
      <c r="J502" s="22">
        <v>400</v>
      </c>
      <c r="L502" s="28" t="s">
        <v>57</v>
      </c>
      <c r="M502" s="22" t="s">
        <v>58</v>
      </c>
      <c r="N502" s="22">
        <v>0</v>
      </c>
      <c r="O502" s="22" t="s">
        <v>59</v>
      </c>
      <c r="P502" s="22" t="s">
        <v>78</v>
      </c>
      <c r="R502" s="23" t="s">
        <v>1421</v>
      </c>
      <c r="V502" s="25" t="s">
        <v>61</v>
      </c>
      <c r="Z502" s="83" t="s">
        <v>62</v>
      </c>
      <c r="AA502" s="6">
        <v>32</v>
      </c>
      <c r="AB502" s="6">
        <v>0</v>
      </c>
      <c r="BQ502" s="6" t="s">
        <v>213</v>
      </c>
      <c r="BR502" s="5" t="s">
        <v>1400</v>
      </c>
    </row>
    <row r="503" spans="1:70" ht="14.25" hidden="1" customHeight="1" x14ac:dyDescent="0.2">
      <c r="A503" s="91">
        <v>570</v>
      </c>
      <c r="B503" s="229" t="s">
        <v>1432</v>
      </c>
      <c r="C503" s="263" t="s">
        <v>1433</v>
      </c>
      <c r="D503" s="229" t="s">
        <v>1809</v>
      </c>
      <c r="E503" s="3" t="s">
        <v>1167</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1434</v>
      </c>
    </row>
    <row r="504" spans="1:70" ht="14.25" hidden="1" customHeight="1" x14ac:dyDescent="0.2">
      <c r="A504" s="91">
        <v>571</v>
      </c>
      <c r="B504" s="229" t="s">
        <v>1432</v>
      </c>
      <c r="C504" s="263" t="s">
        <v>1433</v>
      </c>
      <c r="D504" s="229" t="s">
        <v>1810</v>
      </c>
      <c r="E504" s="3" t="s">
        <v>1167</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1434</v>
      </c>
    </row>
    <row r="505" spans="1:70" ht="14.25" hidden="1" customHeight="1" x14ac:dyDescent="0.2">
      <c r="A505" s="91">
        <v>572</v>
      </c>
      <c r="B505" s="229" t="s">
        <v>1435</v>
      </c>
      <c r="C505" s="263" t="s">
        <v>1436</v>
      </c>
      <c r="D505" s="229" t="s">
        <v>1811</v>
      </c>
      <c r="E505" s="3" t="s">
        <v>1167</v>
      </c>
      <c r="F505" s="26" t="s">
        <v>102</v>
      </c>
      <c r="G505" s="26" t="s">
        <v>55</v>
      </c>
      <c r="H505" s="26" t="s">
        <v>534</v>
      </c>
      <c r="J505" s="22">
        <v>400</v>
      </c>
      <c r="L505" s="28" t="s">
        <v>57</v>
      </c>
      <c r="M505" s="22" t="s">
        <v>58</v>
      </c>
      <c r="N505" s="22" t="s">
        <v>1437</v>
      </c>
      <c r="O505" s="22" t="s">
        <v>59</v>
      </c>
      <c r="P505" s="22" t="s">
        <v>91</v>
      </c>
      <c r="R505" s="23" t="s">
        <v>1940</v>
      </c>
      <c r="V505" s="25" t="s">
        <v>1438</v>
      </c>
      <c r="W505" s="65">
        <v>1</v>
      </c>
      <c r="X505" s="106">
        <v>2</v>
      </c>
      <c r="Y505" s="25" t="s">
        <v>1439</v>
      </c>
      <c r="Z505" s="83" t="s">
        <v>62</v>
      </c>
      <c r="AA505" s="6">
        <v>20</v>
      </c>
      <c r="AB505" s="6">
        <v>13</v>
      </c>
      <c r="AC505" s="5">
        <v>28.6</v>
      </c>
      <c r="AD505" s="5" t="s">
        <v>79</v>
      </c>
      <c r="AE505" s="5" t="s">
        <v>115</v>
      </c>
      <c r="AK505" s="6">
        <v>68.2</v>
      </c>
      <c r="AL505" s="6" t="s">
        <v>80</v>
      </c>
      <c r="AM505" s="6" t="s">
        <v>117</v>
      </c>
      <c r="BQ505" s="6" t="s">
        <v>213</v>
      </c>
      <c r="BR505" s="5" t="s">
        <v>1400</v>
      </c>
    </row>
    <row r="506" spans="1:70" ht="14.25" hidden="1" customHeight="1" x14ac:dyDescent="0.2">
      <c r="A506" s="91">
        <v>573</v>
      </c>
      <c r="B506" s="229" t="s">
        <v>1435</v>
      </c>
      <c r="C506" s="263" t="s">
        <v>1436</v>
      </c>
      <c r="D506" s="229" t="s">
        <v>1812</v>
      </c>
      <c r="E506" s="3" t="s">
        <v>1167</v>
      </c>
      <c r="F506" s="26" t="s">
        <v>102</v>
      </c>
      <c r="G506" s="26" t="s">
        <v>55</v>
      </c>
      <c r="H506" s="26" t="s">
        <v>534</v>
      </c>
      <c r="J506" s="22">
        <v>400</v>
      </c>
      <c r="L506" s="28" t="s">
        <v>57</v>
      </c>
      <c r="M506" s="22" t="s">
        <v>58</v>
      </c>
      <c r="N506" s="22" t="s">
        <v>1440</v>
      </c>
      <c r="O506" s="22" t="s">
        <v>59</v>
      </c>
      <c r="P506" s="22" t="s">
        <v>91</v>
      </c>
      <c r="R506" s="23" t="s">
        <v>1940</v>
      </c>
      <c r="V506" s="25" t="s">
        <v>1438</v>
      </c>
      <c r="W506" s="65">
        <v>1</v>
      </c>
      <c r="X506" s="106">
        <v>2</v>
      </c>
      <c r="Y506" s="25" t="s">
        <v>1439</v>
      </c>
      <c r="Z506" s="83" t="s">
        <v>62</v>
      </c>
      <c r="AA506" s="6">
        <v>19</v>
      </c>
      <c r="AB506" s="6">
        <v>13</v>
      </c>
      <c r="AC506" s="5">
        <v>28.6</v>
      </c>
      <c r="AD506" s="5" t="s">
        <v>79</v>
      </c>
      <c r="AE506" s="5" t="s">
        <v>115</v>
      </c>
      <c r="AK506" s="6">
        <v>68.2</v>
      </c>
      <c r="AL506" s="6" t="s">
        <v>80</v>
      </c>
      <c r="AM506" s="6" t="s">
        <v>117</v>
      </c>
      <c r="BQ506" s="6" t="s">
        <v>213</v>
      </c>
      <c r="BR506" s="5" t="s">
        <v>1441</v>
      </c>
    </row>
    <row r="507" spans="1:70" ht="14.25" hidden="1" customHeight="1" x14ac:dyDescent="0.2">
      <c r="A507" s="91">
        <v>574</v>
      </c>
      <c r="B507" s="229" t="s">
        <v>1442</v>
      </c>
      <c r="C507" s="263" t="s">
        <v>1443</v>
      </c>
      <c r="D507" s="229" t="s">
        <v>1813</v>
      </c>
      <c r="E507" s="3" t="s">
        <v>1167</v>
      </c>
      <c r="F507" s="26" t="s">
        <v>102</v>
      </c>
      <c r="G507" s="26" t="s">
        <v>55</v>
      </c>
      <c r="H507" s="26" t="s">
        <v>56</v>
      </c>
      <c r="J507" s="22">
        <v>1200</v>
      </c>
      <c r="L507" s="28" t="s">
        <v>57</v>
      </c>
      <c r="M507" s="22" t="s">
        <v>58</v>
      </c>
      <c r="N507" s="22">
        <v>0</v>
      </c>
      <c r="O507" s="22" t="s">
        <v>59</v>
      </c>
      <c r="P507" s="22" t="s">
        <v>78</v>
      </c>
      <c r="V507" s="25" t="s">
        <v>435</v>
      </c>
      <c r="Y507" s="25" t="s">
        <v>1444</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1445</v>
      </c>
    </row>
    <row r="508" spans="1:70" ht="14.25" hidden="1" customHeight="1" x14ac:dyDescent="0.2">
      <c r="A508" s="91">
        <v>575</v>
      </c>
      <c r="B508" s="229" t="s">
        <v>1442</v>
      </c>
      <c r="C508" s="263" t="s">
        <v>1443</v>
      </c>
      <c r="D508" s="229" t="s">
        <v>1814</v>
      </c>
      <c r="E508" s="3" t="s">
        <v>1167</v>
      </c>
      <c r="F508" s="26" t="s">
        <v>102</v>
      </c>
      <c r="G508" s="26" t="s">
        <v>55</v>
      </c>
      <c r="H508" s="26" t="s">
        <v>56</v>
      </c>
      <c r="J508" s="22">
        <v>1200</v>
      </c>
      <c r="L508" s="28" t="s">
        <v>57</v>
      </c>
      <c r="M508" s="22" t="s">
        <v>58</v>
      </c>
      <c r="N508" s="22">
        <v>144</v>
      </c>
      <c r="O508" s="22" t="s">
        <v>59</v>
      </c>
      <c r="P508" s="22" t="s">
        <v>78</v>
      </c>
      <c r="R508" s="177"/>
      <c r="V508" s="25" t="s">
        <v>435</v>
      </c>
      <c r="Y508" s="25" t="s">
        <v>1444</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1446</v>
      </c>
    </row>
    <row r="509" spans="1:70" ht="14.25" hidden="1" customHeight="1" x14ac:dyDescent="0.2">
      <c r="A509" s="91">
        <v>576</v>
      </c>
      <c r="B509" s="229" t="s">
        <v>1447</v>
      </c>
      <c r="C509" s="263" t="s">
        <v>1448</v>
      </c>
      <c r="D509" s="229" t="s">
        <v>1449</v>
      </c>
      <c r="E509" s="3" t="s">
        <v>1398</v>
      </c>
      <c r="F509" s="26" t="s">
        <v>102</v>
      </c>
      <c r="G509" s="26" t="s">
        <v>55</v>
      </c>
      <c r="H509" s="26" t="s">
        <v>534</v>
      </c>
      <c r="J509" s="22">
        <v>300</v>
      </c>
      <c r="L509" s="28" t="s">
        <v>57</v>
      </c>
      <c r="M509" s="22" t="s">
        <v>58</v>
      </c>
      <c r="N509" s="22" t="s">
        <v>1589</v>
      </c>
      <c r="O509" s="22" t="s">
        <v>59</v>
      </c>
      <c r="P509" s="22" t="s">
        <v>91</v>
      </c>
      <c r="R509" s="177" t="s">
        <v>1412</v>
      </c>
      <c r="V509" s="25" t="s">
        <v>435</v>
      </c>
      <c r="Y509" s="25" t="s">
        <v>1450</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1451</v>
      </c>
    </row>
    <row r="510" spans="1:70" ht="14.25" hidden="1" customHeight="1" x14ac:dyDescent="0.2">
      <c r="A510" s="91">
        <v>577</v>
      </c>
      <c r="B510" s="229" t="s">
        <v>1447</v>
      </c>
      <c r="C510" s="263" t="s">
        <v>1448</v>
      </c>
      <c r="D510" s="229" t="s">
        <v>1452</v>
      </c>
      <c r="E510" s="3" t="s">
        <v>1398</v>
      </c>
      <c r="F510" s="26" t="s">
        <v>102</v>
      </c>
      <c r="G510" s="26" t="s">
        <v>55</v>
      </c>
      <c r="H510" s="26" t="s">
        <v>534</v>
      </c>
      <c r="J510" s="22">
        <v>300</v>
      </c>
      <c r="L510" s="28" t="s">
        <v>57</v>
      </c>
      <c r="M510" s="22" t="s">
        <v>58</v>
      </c>
      <c r="N510" s="22" t="s">
        <v>1590</v>
      </c>
      <c r="O510" s="22" t="s">
        <v>59</v>
      </c>
      <c r="P510" s="22" t="s">
        <v>91</v>
      </c>
      <c r="R510" s="23" t="s">
        <v>1412</v>
      </c>
      <c r="V510" s="25" t="s">
        <v>435</v>
      </c>
      <c r="Y510" s="25" t="s">
        <v>1450</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1453</v>
      </c>
    </row>
    <row r="511" spans="1:70" ht="14.25" hidden="1" customHeight="1" x14ac:dyDescent="0.2">
      <c r="A511" s="91">
        <v>578</v>
      </c>
      <c r="B511" s="229" t="s">
        <v>1447</v>
      </c>
      <c r="C511" s="263" t="s">
        <v>1448</v>
      </c>
      <c r="D511" s="229" t="s">
        <v>1454</v>
      </c>
      <c r="E511" s="123" t="s">
        <v>1167</v>
      </c>
      <c r="F511" s="179" t="s">
        <v>102</v>
      </c>
      <c r="G511" s="26" t="s">
        <v>55</v>
      </c>
      <c r="H511" s="26" t="s">
        <v>539</v>
      </c>
      <c r="J511" s="22">
        <v>400</v>
      </c>
      <c r="K511" s="180"/>
      <c r="L511" s="180" t="s">
        <v>57</v>
      </c>
      <c r="M511" s="22" t="s">
        <v>58</v>
      </c>
      <c r="N511" s="22" t="s">
        <v>1455</v>
      </c>
      <c r="O511" s="176" t="s">
        <v>59</v>
      </c>
      <c r="P511" s="22" t="s">
        <v>91</v>
      </c>
      <c r="Q511" s="177"/>
      <c r="R511" s="23" t="s">
        <v>1456</v>
      </c>
      <c r="T511" s="177"/>
      <c r="U511" s="177"/>
      <c r="V511" s="165" t="s">
        <v>435</v>
      </c>
      <c r="Y511" s="25" t="s">
        <v>1450</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1451</v>
      </c>
    </row>
    <row r="512" spans="1:70" ht="14.25" hidden="1" x14ac:dyDescent="0.2">
      <c r="A512" s="91">
        <v>579</v>
      </c>
      <c r="B512" s="229" t="s">
        <v>1447</v>
      </c>
      <c r="C512" s="263" t="s">
        <v>1448</v>
      </c>
      <c r="D512" s="229" t="s">
        <v>1457</v>
      </c>
      <c r="E512" s="123" t="s">
        <v>1167</v>
      </c>
      <c r="F512" s="179" t="s">
        <v>102</v>
      </c>
      <c r="G512" s="26" t="s">
        <v>55</v>
      </c>
      <c r="H512" s="26" t="s">
        <v>539</v>
      </c>
      <c r="J512" s="22">
        <v>400</v>
      </c>
      <c r="K512" s="180"/>
      <c r="L512" s="180" t="s">
        <v>57</v>
      </c>
      <c r="M512" s="22" t="s">
        <v>58</v>
      </c>
      <c r="N512" s="22" t="s">
        <v>1590</v>
      </c>
      <c r="O512" s="176" t="s">
        <v>59</v>
      </c>
      <c r="P512" s="22" t="s">
        <v>91</v>
      </c>
      <c r="Q512" s="177"/>
      <c r="R512" s="23" t="s">
        <v>1456</v>
      </c>
      <c r="T512" s="177"/>
      <c r="U512" s="177"/>
      <c r="V512" s="165" t="s">
        <v>435</v>
      </c>
      <c r="Y512" s="25" t="s">
        <v>1450</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1453</v>
      </c>
    </row>
    <row r="513" spans="1:70" ht="14.25" hidden="1" x14ac:dyDescent="0.2">
      <c r="A513" s="91">
        <v>580</v>
      </c>
      <c r="B513" s="229" t="s">
        <v>1458</v>
      </c>
      <c r="C513" s="263" t="s">
        <v>1459</v>
      </c>
      <c r="D513" s="229" t="s">
        <v>1460</v>
      </c>
      <c r="E513" s="123" t="s">
        <v>1398</v>
      </c>
      <c r="F513" s="179" t="s">
        <v>102</v>
      </c>
      <c r="G513" s="26" t="s">
        <v>55</v>
      </c>
      <c r="H513" s="26" t="s">
        <v>56</v>
      </c>
      <c r="J513" s="22">
        <v>300</v>
      </c>
      <c r="K513" s="180"/>
      <c r="L513" s="180" t="s">
        <v>57</v>
      </c>
      <c r="M513" s="22" t="s">
        <v>58</v>
      </c>
      <c r="N513" s="176" t="s">
        <v>1437</v>
      </c>
      <c r="O513" s="176" t="s">
        <v>59</v>
      </c>
      <c r="P513" s="22" t="s">
        <v>91</v>
      </c>
      <c r="Q513" s="177"/>
      <c r="R513" s="23" t="s">
        <v>1461</v>
      </c>
      <c r="T513" s="177"/>
      <c r="U513" s="177"/>
      <c r="V513" s="165" t="s">
        <v>435</v>
      </c>
      <c r="Y513" s="25" t="s">
        <v>1462</v>
      </c>
      <c r="Z513" s="167" t="s">
        <v>62</v>
      </c>
      <c r="AA513" s="6">
        <v>10</v>
      </c>
      <c r="AB513" s="6">
        <v>5</v>
      </c>
      <c r="AC513" s="5">
        <v>34</v>
      </c>
      <c r="AD513" s="163" t="s">
        <v>79</v>
      </c>
      <c r="AI513" s="5">
        <v>23</v>
      </c>
      <c r="AJ513" s="5">
        <v>48</v>
      </c>
      <c r="AK513" s="6">
        <v>78</v>
      </c>
      <c r="AL513" s="6" t="s">
        <v>80</v>
      </c>
      <c r="AQ513" s="6">
        <v>55</v>
      </c>
      <c r="AR513" s="6">
        <v>109</v>
      </c>
      <c r="BQ513" s="6" t="s">
        <v>213</v>
      </c>
      <c r="BR513" s="5" t="s">
        <v>1463</v>
      </c>
    </row>
    <row r="514" spans="1:70" ht="14.25" hidden="1" x14ac:dyDescent="0.2">
      <c r="A514" s="91">
        <v>581</v>
      </c>
      <c r="B514" s="229" t="s">
        <v>1512</v>
      </c>
      <c r="C514" s="263" t="s">
        <v>1464</v>
      </c>
      <c r="D514" s="229" t="s">
        <v>1514</v>
      </c>
      <c r="E514" s="123" t="s">
        <v>1398</v>
      </c>
      <c r="F514" s="179" t="s">
        <v>102</v>
      </c>
      <c r="G514" s="26" t="s">
        <v>55</v>
      </c>
      <c r="H514" s="26" t="s">
        <v>1465</v>
      </c>
      <c r="J514" s="22">
        <v>200</v>
      </c>
      <c r="K514" s="180"/>
      <c r="L514" s="180" t="s">
        <v>57</v>
      </c>
      <c r="M514" s="22" t="s">
        <v>58</v>
      </c>
      <c r="N514" s="22" t="s">
        <v>1133</v>
      </c>
      <c r="O514" s="176" t="s">
        <v>59</v>
      </c>
      <c r="P514" s="22" t="s">
        <v>91</v>
      </c>
      <c r="Q514" s="177"/>
      <c r="R514" s="23" t="s">
        <v>1466</v>
      </c>
      <c r="T514" s="177"/>
      <c r="U514" s="177"/>
      <c r="V514" s="165" t="s">
        <v>435</v>
      </c>
      <c r="Y514" s="25" t="s">
        <v>1467</v>
      </c>
      <c r="Z514" s="167" t="s">
        <v>62</v>
      </c>
      <c r="AA514" s="6">
        <v>8</v>
      </c>
      <c r="AB514" s="6">
        <v>0</v>
      </c>
      <c r="AD514" s="163"/>
      <c r="BQ514" s="6" t="s">
        <v>213</v>
      </c>
    </row>
    <row r="515" spans="1:70" ht="14.25" hidden="1" x14ac:dyDescent="0.2">
      <c r="A515" s="91">
        <v>582</v>
      </c>
      <c r="B515" s="229" t="s">
        <v>1512</v>
      </c>
      <c r="C515" s="263" t="s">
        <v>1464</v>
      </c>
      <c r="D515" s="229" t="s">
        <v>1515</v>
      </c>
      <c r="E515" s="123" t="s">
        <v>1398</v>
      </c>
      <c r="F515" s="179" t="s">
        <v>102</v>
      </c>
      <c r="G515" s="26" t="s">
        <v>55</v>
      </c>
      <c r="H515" s="26" t="s">
        <v>1465</v>
      </c>
      <c r="J515" s="22">
        <v>200</v>
      </c>
      <c r="K515" s="180"/>
      <c r="L515" s="180" t="s">
        <v>57</v>
      </c>
      <c r="M515" s="22" t="s">
        <v>58</v>
      </c>
      <c r="N515" s="176" t="s">
        <v>1133</v>
      </c>
      <c r="O515" s="176" t="s">
        <v>59</v>
      </c>
      <c r="P515" s="22" t="s">
        <v>91</v>
      </c>
      <c r="Q515" s="177"/>
      <c r="R515" s="23" t="s">
        <v>1466</v>
      </c>
      <c r="T515" s="177"/>
      <c r="U515" s="177"/>
      <c r="V515" s="165" t="s">
        <v>435</v>
      </c>
      <c r="Y515" s="25" t="s">
        <v>1467</v>
      </c>
      <c r="Z515" s="167" t="s">
        <v>62</v>
      </c>
      <c r="AA515" s="6">
        <v>8</v>
      </c>
      <c r="AB515" s="6">
        <v>0</v>
      </c>
      <c r="AD515" s="163"/>
      <c r="BQ515" s="6" t="s">
        <v>213</v>
      </c>
    </row>
    <row r="516" spans="1:70" ht="14.25" hidden="1" customHeight="1" x14ac:dyDescent="0.2">
      <c r="A516" s="91">
        <v>583</v>
      </c>
      <c r="B516" s="229" t="s">
        <v>1512</v>
      </c>
      <c r="C516" s="263" t="s">
        <v>1464</v>
      </c>
      <c r="D516" s="229" t="s">
        <v>1516</v>
      </c>
      <c r="E516" s="3" t="s">
        <v>1398</v>
      </c>
      <c r="F516" s="26" t="s">
        <v>102</v>
      </c>
      <c r="G516" s="26" t="s">
        <v>55</v>
      </c>
      <c r="H516" s="26" t="s">
        <v>1468</v>
      </c>
      <c r="J516" s="22">
        <v>400</v>
      </c>
      <c r="L516" s="28" t="s">
        <v>57</v>
      </c>
      <c r="M516" s="22" t="s">
        <v>58</v>
      </c>
      <c r="N516" s="22" t="s">
        <v>1133</v>
      </c>
      <c r="O516" s="22" t="s">
        <v>59</v>
      </c>
      <c r="P516" s="22" t="s">
        <v>91</v>
      </c>
      <c r="R516" s="23" t="s">
        <v>1466</v>
      </c>
      <c r="V516" s="25" t="s">
        <v>435</v>
      </c>
      <c r="Y516" s="25" t="s">
        <v>1467</v>
      </c>
      <c r="Z516" s="83" t="s">
        <v>62</v>
      </c>
      <c r="AA516" s="6">
        <v>8</v>
      </c>
      <c r="AB516" s="6">
        <v>0</v>
      </c>
      <c r="BQ516" s="6" t="s">
        <v>213</v>
      </c>
    </row>
    <row r="517" spans="1:70" ht="14.25" hidden="1" customHeight="1" x14ac:dyDescent="0.2">
      <c r="A517" s="91">
        <v>584</v>
      </c>
      <c r="B517" s="229" t="s">
        <v>1512</v>
      </c>
      <c r="C517" s="263" t="s">
        <v>1464</v>
      </c>
      <c r="D517" s="229" t="s">
        <v>1517</v>
      </c>
      <c r="E517" s="3" t="s">
        <v>1398</v>
      </c>
      <c r="F517" s="26" t="s">
        <v>102</v>
      </c>
      <c r="G517" s="26" t="s">
        <v>55</v>
      </c>
      <c r="H517" s="26" t="s">
        <v>1468</v>
      </c>
      <c r="J517" s="22">
        <v>400</v>
      </c>
      <c r="L517" s="28" t="s">
        <v>57</v>
      </c>
      <c r="M517" s="22" t="s">
        <v>58</v>
      </c>
      <c r="N517" s="22" t="s">
        <v>1133</v>
      </c>
      <c r="O517" s="22" t="s">
        <v>59</v>
      </c>
      <c r="P517" s="22" t="s">
        <v>91</v>
      </c>
      <c r="R517" s="23" t="s">
        <v>1466</v>
      </c>
      <c r="V517" s="25" t="s">
        <v>435</v>
      </c>
      <c r="Y517" s="25" t="s">
        <v>1467</v>
      </c>
      <c r="Z517" s="83" t="s">
        <v>62</v>
      </c>
      <c r="AA517" s="6">
        <v>8</v>
      </c>
      <c r="AB517" s="6">
        <v>0</v>
      </c>
      <c r="BQ517" s="6" t="s">
        <v>213</v>
      </c>
    </row>
    <row r="518" spans="1:70" ht="14.25" hidden="1" customHeight="1" x14ac:dyDescent="0.2">
      <c r="A518" s="91">
        <v>585</v>
      </c>
      <c r="B518" s="229" t="s">
        <v>1513</v>
      </c>
      <c r="C518" s="263" t="s">
        <v>1464</v>
      </c>
      <c r="D518" s="229" t="s">
        <v>1518</v>
      </c>
      <c r="E518" s="3" t="s">
        <v>1398</v>
      </c>
      <c r="F518" s="26" t="s">
        <v>102</v>
      </c>
      <c r="G518" s="26" t="s">
        <v>55</v>
      </c>
      <c r="H518" s="26" t="s">
        <v>1469</v>
      </c>
      <c r="J518" s="22">
        <v>300</v>
      </c>
      <c r="L518" s="28" t="s">
        <v>57</v>
      </c>
      <c r="M518" s="22" t="s">
        <v>58</v>
      </c>
      <c r="N518" s="22" t="s">
        <v>1470</v>
      </c>
      <c r="O518" s="22" t="s">
        <v>59</v>
      </c>
      <c r="P518" s="22" t="s">
        <v>91</v>
      </c>
      <c r="R518" s="23" t="s">
        <v>1471</v>
      </c>
      <c r="V518" s="25" t="s">
        <v>435</v>
      </c>
      <c r="Y518" s="25" t="s">
        <v>1472</v>
      </c>
      <c r="Z518" s="83" t="s">
        <v>62</v>
      </c>
      <c r="AA518" s="6">
        <v>30</v>
      </c>
      <c r="BQ518" s="6" t="s">
        <v>213</v>
      </c>
    </row>
    <row r="519" spans="1:70" ht="14.25" hidden="1" customHeight="1" x14ac:dyDescent="0.2">
      <c r="A519" s="91">
        <v>586</v>
      </c>
      <c r="B519" s="229" t="s">
        <v>1519</v>
      </c>
      <c r="C519" s="263" t="s">
        <v>1473</v>
      </c>
      <c r="D519" s="229" t="s">
        <v>1502</v>
      </c>
      <c r="E519" s="3" t="s">
        <v>1398</v>
      </c>
      <c r="F519" s="26" t="s">
        <v>102</v>
      </c>
      <c r="G519" s="26" t="s">
        <v>55</v>
      </c>
      <c r="H519" s="26" t="s">
        <v>1474</v>
      </c>
      <c r="J519" s="22">
        <v>400</v>
      </c>
      <c r="L519" s="28" t="s">
        <v>57</v>
      </c>
      <c r="M519" s="22" t="s">
        <v>58</v>
      </c>
      <c r="N519" s="22" t="s">
        <v>1133</v>
      </c>
      <c r="O519" s="22" t="s">
        <v>59</v>
      </c>
      <c r="P519" s="22" t="s">
        <v>91</v>
      </c>
      <c r="R519" s="23" t="s">
        <v>1475</v>
      </c>
      <c r="V519" s="25" t="s">
        <v>435</v>
      </c>
      <c r="Y519" s="25" t="s">
        <v>1476</v>
      </c>
      <c r="Z519" s="83" t="s">
        <v>62</v>
      </c>
      <c r="AA519" s="6">
        <v>65</v>
      </c>
      <c r="BQ519" s="6" t="s">
        <v>213</v>
      </c>
    </row>
    <row r="520" spans="1:70" ht="14.25" hidden="1" customHeight="1" x14ac:dyDescent="0.2">
      <c r="A520" s="91">
        <v>587</v>
      </c>
      <c r="B520" s="229" t="s">
        <v>1519</v>
      </c>
      <c r="C520" s="263" t="s">
        <v>1473</v>
      </c>
      <c r="D520" s="229" t="s">
        <v>1503</v>
      </c>
      <c r="E520" s="3" t="s">
        <v>1398</v>
      </c>
      <c r="F520" s="26" t="s">
        <v>102</v>
      </c>
      <c r="G520" s="26" t="s">
        <v>55</v>
      </c>
      <c r="H520" s="26" t="s">
        <v>1474</v>
      </c>
      <c r="J520" s="22">
        <v>800</v>
      </c>
      <c r="L520" s="28" t="s">
        <v>57</v>
      </c>
      <c r="M520" s="22" t="s">
        <v>58</v>
      </c>
      <c r="N520" s="22" t="s">
        <v>1133</v>
      </c>
      <c r="O520" s="22" t="s">
        <v>59</v>
      </c>
      <c r="P520" s="22" t="s">
        <v>91</v>
      </c>
      <c r="R520" s="23" t="s">
        <v>1475</v>
      </c>
      <c r="V520" s="25" t="s">
        <v>435</v>
      </c>
      <c r="Y520" s="25" t="s">
        <v>1476</v>
      </c>
      <c r="Z520" s="83" t="s">
        <v>62</v>
      </c>
      <c r="AA520" s="6">
        <v>66</v>
      </c>
      <c r="BQ520" s="6" t="s">
        <v>213</v>
      </c>
    </row>
    <row r="521" spans="1:70" ht="14.25" hidden="1" customHeight="1" x14ac:dyDescent="0.2">
      <c r="A521" s="91">
        <v>588</v>
      </c>
      <c r="B521" s="229" t="s">
        <v>1477</v>
      </c>
      <c r="C521" s="263" t="s">
        <v>1478</v>
      </c>
      <c r="D521" s="229" t="s">
        <v>1479</v>
      </c>
      <c r="E521" s="3" t="s">
        <v>572</v>
      </c>
      <c r="F521" s="26" t="s">
        <v>102</v>
      </c>
      <c r="G521" s="26" t="s">
        <v>55</v>
      </c>
      <c r="H521" s="26" t="s">
        <v>299</v>
      </c>
      <c r="J521" s="22">
        <v>250</v>
      </c>
      <c r="L521" s="28" t="s">
        <v>57</v>
      </c>
      <c r="M521" s="22" t="s">
        <v>58</v>
      </c>
      <c r="N521" s="22">
        <v>0</v>
      </c>
      <c r="O521" s="22" t="s">
        <v>59</v>
      </c>
      <c r="P521" s="22" t="s">
        <v>78</v>
      </c>
      <c r="R521" s="23" t="s">
        <v>1480</v>
      </c>
      <c r="T521" s="23">
        <v>50</v>
      </c>
      <c r="V521" s="25" t="s">
        <v>61</v>
      </c>
      <c r="Z521" s="83" t="s">
        <v>62</v>
      </c>
      <c r="AA521" s="6">
        <v>4</v>
      </c>
      <c r="AB521" s="6">
        <v>0</v>
      </c>
      <c r="AD521" s="5" t="s">
        <v>79</v>
      </c>
      <c r="AI521" s="5">
        <v>30</v>
      </c>
      <c r="AJ521" s="5">
        <v>46</v>
      </c>
      <c r="AL521" s="6" t="s">
        <v>80</v>
      </c>
      <c r="AQ521" s="6">
        <v>58</v>
      </c>
      <c r="AR521" s="6">
        <v>65</v>
      </c>
    </row>
    <row r="522" spans="1:70" ht="14.25" hidden="1" customHeight="1" x14ac:dyDescent="0.2">
      <c r="A522" s="91">
        <v>589</v>
      </c>
      <c r="B522" s="229" t="s">
        <v>1477</v>
      </c>
      <c r="C522" s="263" t="s">
        <v>1478</v>
      </c>
      <c r="D522" s="229" t="s">
        <v>1481</v>
      </c>
      <c r="E522" s="3" t="s">
        <v>572</v>
      </c>
      <c r="F522" s="26" t="s">
        <v>102</v>
      </c>
      <c r="G522" s="26" t="s">
        <v>55</v>
      </c>
      <c r="H522" s="26" t="s">
        <v>299</v>
      </c>
      <c r="J522" s="22">
        <v>250</v>
      </c>
      <c r="L522" s="28" t="s">
        <v>57</v>
      </c>
      <c r="M522" s="22" t="s">
        <v>58</v>
      </c>
      <c r="N522" s="22">
        <v>0</v>
      </c>
      <c r="O522" s="22" t="s">
        <v>59</v>
      </c>
      <c r="P522" s="22" t="s">
        <v>78</v>
      </c>
      <c r="R522" s="23" t="s">
        <v>1480</v>
      </c>
      <c r="T522" s="23">
        <v>200</v>
      </c>
      <c r="V522" s="25" t="s">
        <v>61</v>
      </c>
      <c r="Z522" s="83" t="s">
        <v>62</v>
      </c>
      <c r="AA522" s="6">
        <v>4</v>
      </c>
      <c r="AB522" s="6">
        <v>0</v>
      </c>
      <c r="AD522" s="5" t="s">
        <v>79</v>
      </c>
      <c r="AI522" s="5">
        <v>30</v>
      </c>
      <c r="AJ522" s="5">
        <v>46</v>
      </c>
      <c r="AL522" s="6" t="s">
        <v>80</v>
      </c>
      <c r="AQ522" s="6">
        <v>58</v>
      </c>
      <c r="AR522" s="6">
        <v>65</v>
      </c>
    </row>
    <row r="523" spans="1:70" ht="14.25" hidden="1" customHeight="1" x14ac:dyDescent="0.2">
      <c r="A523" s="91">
        <v>590</v>
      </c>
      <c r="B523" s="229" t="s">
        <v>1477</v>
      </c>
      <c r="C523" s="263" t="s">
        <v>1478</v>
      </c>
      <c r="D523" s="229" t="s">
        <v>1482</v>
      </c>
      <c r="E523" s="3" t="s">
        <v>572</v>
      </c>
      <c r="F523" s="26" t="s">
        <v>102</v>
      </c>
      <c r="G523" s="26" t="s">
        <v>55</v>
      </c>
      <c r="H523" s="26" t="s">
        <v>299</v>
      </c>
      <c r="J523" s="22">
        <v>250</v>
      </c>
      <c r="L523" s="28" t="s">
        <v>57</v>
      </c>
      <c r="M523" s="22" t="s">
        <v>58</v>
      </c>
      <c r="N523" s="22">
        <v>0</v>
      </c>
      <c r="O523" s="22" t="s">
        <v>59</v>
      </c>
      <c r="P523" s="22" t="s">
        <v>78</v>
      </c>
      <c r="R523" s="23" t="s">
        <v>1480</v>
      </c>
      <c r="T523" s="23">
        <v>500</v>
      </c>
      <c r="V523" s="25" t="s">
        <v>61</v>
      </c>
      <c r="Z523" s="83" t="s">
        <v>62</v>
      </c>
      <c r="AA523" s="6">
        <v>4</v>
      </c>
      <c r="AB523" s="6">
        <v>0</v>
      </c>
      <c r="AD523" s="5" t="s">
        <v>79</v>
      </c>
      <c r="AI523" s="5">
        <v>30</v>
      </c>
      <c r="AJ523" s="5">
        <v>46</v>
      </c>
      <c r="AL523" s="6" t="s">
        <v>80</v>
      </c>
      <c r="AQ523" s="6">
        <v>58</v>
      </c>
      <c r="AR523" s="6">
        <v>65</v>
      </c>
    </row>
    <row r="524" spans="1:70" ht="14.25" hidden="1" customHeight="1" x14ac:dyDescent="0.2">
      <c r="A524" s="91">
        <v>591</v>
      </c>
      <c r="B524" s="229" t="s">
        <v>1477</v>
      </c>
      <c r="C524" s="263" t="s">
        <v>1478</v>
      </c>
      <c r="D524" s="229" t="s">
        <v>1483</v>
      </c>
      <c r="E524" s="3" t="s">
        <v>572</v>
      </c>
      <c r="F524" s="26" t="s">
        <v>102</v>
      </c>
      <c r="G524" s="26" t="s">
        <v>55</v>
      </c>
      <c r="H524" s="26" t="s">
        <v>299</v>
      </c>
      <c r="J524" s="22">
        <v>250</v>
      </c>
      <c r="L524" s="28" t="s">
        <v>57</v>
      </c>
      <c r="M524" s="22" t="s">
        <v>58</v>
      </c>
      <c r="N524" s="22">
        <v>0</v>
      </c>
      <c r="O524" s="22" t="s">
        <v>59</v>
      </c>
      <c r="P524" s="22" t="s">
        <v>78</v>
      </c>
      <c r="R524" s="23" t="s">
        <v>1480</v>
      </c>
      <c r="T524" s="23">
        <v>50</v>
      </c>
      <c r="V524" s="25" t="s">
        <v>435</v>
      </c>
      <c r="X524" s="106">
        <v>0</v>
      </c>
      <c r="Y524" s="25" t="s">
        <v>1484</v>
      </c>
      <c r="Z524" s="83" t="s">
        <v>62</v>
      </c>
      <c r="AA524" s="6">
        <v>4</v>
      </c>
      <c r="AB524" s="6">
        <v>0</v>
      </c>
      <c r="AD524" s="5" t="s">
        <v>79</v>
      </c>
      <c r="AI524" s="5">
        <v>30</v>
      </c>
      <c r="AJ524" s="5">
        <v>46</v>
      </c>
      <c r="AL524" s="6" t="s">
        <v>80</v>
      </c>
      <c r="AQ524" s="6">
        <v>58</v>
      </c>
      <c r="AR524" s="6">
        <v>65</v>
      </c>
    </row>
    <row r="525" spans="1:70" ht="14.25" hidden="1" customHeight="1" x14ac:dyDescent="0.2">
      <c r="A525" s="203">
        <v>592</v>
      </c>
      <c r="B525" s="229" t="s">
        <v>1520</v>
      </c>
      <c r="C525" s="263" t="s">
        <v>1521</v>
      </c>
      <c r="D525" s="229" t="s">
        <v>1588</v>
      </c>
      <c r="E525" s="3" t="s">
        <v>355</v>
      </c>
      <c r="F525" s="26" t="s">
        <v>54</v>
      </c>
      <c r="G525" s="26" t="s">
        <v>55</v>
      </c>
      <c r="H525" s="26" t="s">
        <v>406</v>
      </c>
      <c r="J525" s="22">
        <v>250</v>
      </c>
      <c r="L525" s="28" t="s">
        <v>57</v>
      </c>
      <c r="M525" s="22" t="s">
        <v>77</v>
      </c>
      <c r="N525" s="22">
        <v>0</v>
      </c>
      <c r="O525" s="22" t="s">
        <v>59</v>
      </c>
      <c r="P525" s="22" t="s">
        <v>78</v>
      </c>
      <c r="Q525" s="23" t="s">
        <v>1820</v>
      </c>
      <c r="R525" s="23" t="s">
        <v>1821</v>
      </c>
      <c r="S525" s="24">
        <v>3</v>
      </c>
      <c r="U525" s="23" t="s">
        <v>1822</v>
      </c>
      <c r="V525" s="25" t="s">
        <v>613</v>
      </c>
      <c r="W525" s="65" t="s">
        <v>730</v>
      </c>
      <c r="Y525" s="25" t="s">
        <v>1823</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1824</v>
      </c>
      <c r="BR525" s="5" t="s">
        <v>1825</v>
      </c>
    </row>
    <row r="526" spans="1:70" ht="14.25" hidden="1" customHeight="1" x14ac:dyDescent="0.2">
      <c r="A526" s="203">
        <v>593</v>
      </c>
      <c r="B526" s="229" t="s">
        <v>1520</v>
      </c>
      <c r="C526" s="263" t="s">
        <v>1521</v>
      </c>
      <c r="D526" s="229" t="s">
        <v>1584</v>
      </c>
      <c r="E526" s="3" t="s">
        <v>355</v>
      </c>
      <c r="F526" s="26" t="s">
        <v>54</v>
      </c>
      <c r="G526" s="26" t="s">
        <v>55</v>
      </c>
      <c r="H526" s="26" t="s">
        <v>491</v>
      </c>
      <c r="J526" s="22">
        <v>125</v>
      </c>
      <c r="L526" s="28" t="s">
        <v>57</v>
      </c>
      <c r="M526" s="22" t="s">
        <v>77</v>
      </c>
      <c r="N526" s="22">
        <v>0</v>
      </c>
      <c r="O526" s="22" t="s">
        <v>59</v>
      </c>
      <c r="P526" s="22" t="s">
        <v>78</v>
      </c>
      <c r="Q526" s="23" t="s">
        <v>1820</v>
      </c>
      <c r="R526" s="23" t="s">
        <v>1821</v>
      </c>
      <c r="S526" s="24">
        <v>15</v>
      </c>
      <c r="U526" s="23" t="s">
        <v>1822</v>
      </c>
      <c r="V526" s="25" t="s">
        <v>613</v>
      </c>
      <c r="W526" s="65" t="s">
        <v>730</v>
      </c>
      <c r="Y526" s="25" t="s">
        <v>1823</v>
      </c>
      <c r="Z526" s="83" t="s">
        <v>62</v>
      </c>
      <c r="AA526" s="6">
        <v>5</v>
      </c>
      <c r="AB526" s="6">
        <v>2</v>
      </c>
      <c r="AD526" s="5" t="s">
        <v>79</v>
      </c>
      <c r="AI526" s="5">
        <v>19</v>
      </c>
      <c r="AJ526" s="5">
        <v>20</v>
      </c>
      <c r="AL526" s="6" t="s">
        <v>80</v>
      </c>
      <c r="AQ526" s="6">
        <v>61.2</v>
      </c>
      <c r="AR526" s="6">
        <v>77.3</v>
      </c>
      <c r="BQ526" s="6" t="s">
        <v>1824</v>
      </c>
      <c r="BR526" s="5" t="s">
        <v>1826</v>
      </c>
    </row>
    <row r="527" spans="1:70" ht="14.25" hidden="1" customHeight="1" x14ac:dyDescent="0.2">
      <c r="A527" s="203">
        <v>594</v>
      </c>
      <c r="B527" s="229" t="s">
        <v>1520</v>
      </c>
      <c r="C527" s="263" t="s">
        <v>1521</v>
      </c>
      <c r="D527" s="229" t="s">
        <v>1585</v>
      </c>
      <c r="E527" s="3" t="s">
        <v>355</v>
      </c>
      <c r="F527" s="26" t="s">
        <v>54</v>
      </c>
      <c r="G527" s="26" t="s">
        <v>55</v>
      </c>
      <c r="H527" s="26" t="s">
        <v>491</v>
      </c>
      <c r="J527" s="22">
        <v>250</v>
      </c>
      <c r="L527" s="28" t="s">
        <v>57</v>
      </c>
      <c r="M527" s="22" t="s">
        <v>77</v>
      </c>
      <c r="N527" s="22">
        <v>0</v>
      </c>
      <c r="O527" s="22" t="s">
        <v>59</v>
      </c>
      <c r="P527" s="22" t="s">
        <v>78</v>
      </c>
      <c r="Q527" s="23" t="s">
        <v>1820</v>
      </c>
      <c r="R527" s="23" t="s">
        <v>1821</v>
      </c>
      <c r="S527" s="24">
        <v>15</v>
      </c>
      <c r="U527" s="23" t="s">
        <v>1822</v>
      </c>
      <c r="V527" s="25" t="s">
        <v>613</v>
      </c>
      <c r="W527" s="65" t="s">
        <v>730</v>
      </c>
      <c r="Y527" s="25" t="s">
        <v>1823</v>
      </c>
      <c r="Z527" s="83" t="s">
        <v>62</v>
      </c>
      <c r="AA527" s="6">
        <v>5</v>
      </c>
      <c r="AB527" s="6">
        <v>2</v>
      </c>
      <c r="AD527" s="5" t="s">
        <v>79</v>
      </c>
      <c r="AI527" s="5">
        <v>19</v>
      </c>
      <c r="AJ527" s="5">
        <v>20</v>
      </c>
      <c r="AL527" s="6" t="s">
        <v>80</v>
      </c>
      <c r="AQ527" s="6">
        <v>61.2</v>
      </c>
      <c r="AR527" s="6">
        <v>77.3</v>
      </c>
      <c r="BQ527" s="6" t="s">
        <v>1824</v>
      </c>
      <c r="BR527" s="5" t="s">
        <v>1826</v>
      </c>
    </row>
    <row r="528" spans="1:70" ht="14.25" hidden="1" x14ac:dyDescent="0.2">
      <c r="A528" s="203">
        <v>595</v>
      </c>
      <c r="B528" s="229" t="s">
        <v>1520</v>
      </c>
      <c r="C528" s="263" t="s">
        <v>1521</v>
      </c>
      <c r="D528" s="229" t="s">
        <v>1586</v>
      </c>
      <c r="E528" s="3" t="s">
        <v>355</v>
      </c>
      <c r="F528" s="179" t="s">
        <v>54</v>
      </c>
      <c r="G528" s="179" t="s">
        <v>55</v>
      </c>
      <c r="H528" s="26" t="s">
        <v>491</v>
      </c>
      <c r="J528" s="22">
        <v>500</v>
      </c>
      <c r="L528" s="28" t="s">
        <v>57</v>
      </c>
      <c r="M528" s="22" t="s">
        <v>77</v>
      </c>
      <c r="N528" s="22">
        <v>0</v>
      </c>
      <c r="O528" s="22" t="s">
        <v>59</v>
      </c>
      <c r="P528" s="22" t="s">
        <v>78</v>
      </c>
      <c r="Q528" s="23" t="s">
        <v>1820</v>
      </c>
      <c r="R528" s="23" t="s">
        <v>1821</v>
      </c>
      <c r="S528" s="24">
        <v>15</v>
      </c>
      <c r="U528" s="23" t="s">
        <v>1822</v>
      </c>
      <c r="V528" s="25" t="s">
        <v>613</v>
      </c>
      <c r="W528" s="65" t="s">
        <v>730</v>
      </c>
      <c r="Y528" s="25" t="s">
        <v>1823</v>
      </c>
      <c r="Z528" s="83" t="s">
        <v>62</v>
      </c>
      <c r="AA528" s="6">
        <v>4</v>
      </c>
      <c r="AB528" s="6">
        <v>1</v>
      </c>
      <c r="AD528" s="5" t="s">
        <v>79</v>
      </c>
      <c r="AI528" s="5">
        <v>19</v>
      </c>
      <c r="AJ528" s="5">
        <v>20</v>
      </c>
      <c r="AL528" s="6" t="s">
        <v>80</v>
      </c>
      <c r="AQ528" s="6">
        <v>61.2</v>
      </c>
      <c r="AR528" s="6">
        <v>77.3</v>
      </c>
      <c r="BQ528" s="6" t="s">
        <v>1824</v>
      </c>
      <c r="BR528" s="5" t="s">
        <v>1826</v>
      </c>
    </row>
    <row r="529" spans="1:70" ht="14.25" hidden="1" x14ac:dyDescent="0.2">
      <c r="A529" s="203">
        <v>596</v>
      </c>
      <c r="B529" s="229" t="s">
        <v>1520</v>
      </c>
      <c r="C529" s="263" t="s">
        <v>1521</v>
      </c>
      <c r="D529" s="229" t="s">
        <v>1587</v>
      </c>
      <c r="E529" s="123" t="s">
        <v>355</v>
      </c>
      <c r="F529" s="179" t="s">
        <v>54</v>
      </c>
      <c r="G529" s="179" t="s">
        <v>55</v>
      </c>
      <c r="H529" s="179" t="s">
        <v>491</v>
      </c>
      <c r="J529" s="22">
        <v>900</v>
      </c>
      <c r="L529" s="28" t="s">
        <v>57</v>
      </c>
      <c r="M529" s="22" t="s">
        <v>77</v>
      </c>
      <c r="N529" s="22">
        <v>0</v>
      </c>
      <c r="O529" s="22" t="s">
        <v>59</v>
      </c>
      <c r="P529" s="22" t="s">
        <v>78</v>
      </c>
      <c r="Q529" s="23" t="s">
        <v>1820</v>
      </c>
      <c r="R529" s="23" t="s">
        <v>1821</v>
      </c>
      <c r="S529" s="24">
        <v>15</v>
      </c>
      <c r="U529" s="23" t="s">
        <v>1822</v>
      </c>
      <c r="V529" s="25" t="s">
        <v>613</v>
      </c>
      <c r="W529" s="65" t="s">
        <v>730</v>
      </c>
      <c r="Y529" s="25" t="s">
        <v>1823</v>
      </c>
      <c r="Z529" s="83" t="s">
        <v>62</v>
      </c>
      <c r="AA529" s="6">
        <v>3</v>
      </c>
      <c r="AB529" s="6">
        <v>1</v>
      </c>
      <c r="AD529" s="5" t="s">
        <v>79</v>
      </c>
      <c r="AI529" s="5">
        <v>19</v>
      </c>
      <c r="AJ529" s="5">
        <v>19</v>
      </c>
      <c r="AL529" s="6" t="s">
        <v>80</v>
      </c>
      <c r="AQ529" s="6">
        <v>62.2</v>
      </c>
      <c r="AR529" s="6">
        <v>77.3</v>
      </c>
      <c r="BQ529" s="6" t="s">
        <v>1824</v>
      </c>
      <c r="BR529" s="5" t="s">
        <v>1826</v>
      </c>
    </row>
    <row r="530" spans="1:70" ht="14.25" hidden="1" x14ac:dyDescent="0.2">
      <c r="A530" s="203">
        <v>597</v>
      </c>
      <c r="B530" s="229" t="s">
        <v>1522</v>
      </c>
      <c r="C530" s="263" t="s">
        <v>1523</v>
      </c>
      <c r="D530" s="229" t="s">
        <v>1524</v>
      </c>
      <c r="E530" s="123" t="s">
        <v>355</v>
      </c>
      <c r="F530" s="179" t="s">
        <v>54</v>
      </c>
      <c r="G530" s="179" t="s">
        <v>55</v>
      </c>
      <c r="H530" s="179" t="s">
        <v>56</v>
      </c>
      <c r="J530" s="22">
        <v>500</v>
      </c>
      <c r="L530" s="28" t="s">
        <v>57</v>
      </c>
      <c r="M530" s="22" t="s">
        <v>77</v>
      </c>
      <c r="N530" s="22">
        <v>0</v>
      </c>
      <c r="O530" s="22" t="s">
        <v>59</v>
      </c>
      <c r="P530" s="22" t="s">
        <v>78</v>
      </c>
      <c r="Q530" s="23" t="s">
        <v>1827</v>
      </c>
      <c r="R530" s="23" t="s">
        <v>1828</v>
      </c>
      <c r="S530" s="24">
        <v>30</v>
      </c>
      <c r="Z530" s="83" t="s">
        <v>62</v>
      </c>
      <c r="AA530" s="6">
        <v>6</v>
      </c>
      <c r="AB530" s="6">
        <v>1</v>
      </c>
      <c r="AC530" s="5">
        <v>24.5</v>
      </c>
      <c r="AD530" s="5" t="s">
        <v>79</v>
      </c>
      <c r="AE530" s="5" t="s">
        <v>115</v>
      </c>
      <c r="AF530" s="5">
        <v>1.6</v>
      </c>
      <c r="AG530" s="5" t="s">
        <v>79</v>
      </c>
      <c r="AH530" s="5" t="s">
        <v>1829</v>
      </c>
      <c r="AK530" s="6">
        <v>64</v>
      </c>
      <c r="AL530" s="6" t="s">
        <v>80</v>
      </c>
      <c r="AM530" s="6" t="s">
        <v>115</v>
      </c>
      <c r="AN530" s="6">
        <v>7.2</v>
      </c>
      <c r="AO530" s="6" t="s">
        <v>80</v>
      </c>
      <c r="AP530" s="6" t="s">
        <v>1829</v>
      </c>
      <c r="BQ530" s="6" t="s">
        <v>183</v>
      </c>
      <c r="BR530" s="5" t="s">
        <v>1830</v>
      </c>
    </row>
    <row r="531" spans="1:70" ht="14.25" hidden="1" x14ac:dyDescent="0.2">
      <c r="A531" s="203">
        <v>598</v>
      </c>
      <c r="B531" s="229" t="s">
        <v>1522</v>
      </c>
      <c r="C531" s="263" t="s">
        <v>1523</v>
      </c>
      <c r="D531" s="229" t="s">
        <v>1525</v>
      </c>
      <c r="E531" s="123" t="s">
        <v>355</v>
      </c>
      <c r="F531" s="179" t="s">
        <v>54</v>
      </c>
      <c r="G531" s="179" t="s">
        <v>55</v>
      </c>
      <c r="H531" s="179" t="s">
        <v>65</v>
      </c>
      <c r="J531" s="22">
        <v>500</v>
      </c>
      <c r="L531" s="28" t="s">
        <v>57</v>
      </c>
      <c r="M531" s="22" t="s">
        <v>77</v>
      </c>
      <c r="N531" s="22">
        <v>0</v>
      </c>
      <c r="O531" s="22" t="s">
        <v>59</v>
      </c>
      <c r="P531" s="22" t="s">
        <v>78</v>
      </c>
      <c r="Q531" s="23" t="s">
        <v>1827</v>
      </c>
      <c r="R531" s="23" t="s">
        <v>1828</v>
      </c>
      <c r="S531" s="24">
        <v>30</v>
      </c>
      <c r="Z531" s="83" t="s">
        <v>62</v>
      </c>
      <c r="AA531" s="6">
        <v>6</v>
      </c>
      <c r="AB531" s="6">
        <v>1</v>
      </c>
      <c r="AC531" s="5">
        <v>24.5</v>
      </c>
      <c r="AD531" s="5" t="s">
        <v>79</v>
      </c>
      <c r="AE531" s="5" t="s">
        <v>115</v>
      </c>
      <c r="AF531" s="5">
        <v>1.6</v>
      </c>
      <c r="AG531" s="5" t="s">
        <v>79</v>
      </c>
      <c r="AH531" s="5" t="s">
        <v>1829</v>
      </c>
      <c r="AK531" s="6">
        <v>64</v>
      </c>
      <c r="AL531" s="6" t="s">
        <v>80</v>
      </c>
      <c r="AM531" s="6" t="s">
        <v>115</v>
      </c>
      <c r="AN531" s="6">
        <v>7.2</v>
      </c>
      <c r="AO531" s="6" t="s">
        <v>80</v>
      </c>
      <c r="AP531" s="6" t="s">
        <v>1829</v>
      </c>
      <c r="BQ531" s="6" t="s">
        <v>183</v>
      </c>
      <c r="BR531" s="5" t="s">
        <v>1830</v>
      </c>
    </row>
    <row r="532" spans="1:70" ht="14.25" hidden="1" x14ac:dyDescent="0.2">
      <c r="A532" s="203">
        <v>599</v>
      </c>
      <c r="B532" s="229" t="s">
        <v>1526</v>
      </c>
      <c r="C532" s="263" t="s">
        <v>1527</v>
      </c>
      <c r="D532" s="229" t="s">
        <v>1528</v>
      </c>
      <c r="E532" s="123" t="s">
        <v>355</v>
      </c>
      <c r="F532" s="179" t="s">
        <v>102</v>
      </c>
      <c r="G532" s="179" t="s">
        <v>55</v>
      </c>
      <c r="H532" s="179" t="s">
        <v>56</v>
      </c>
      <c r="J532" s="22">
        <v>250</v>
      </c>
      <c r="L532" s="28" t="s">
        <v>57</v>
      </c>
      <c r="M532" s="22" t="s">
        <v>58</v>
      </c>
      <c r="N532" s="22">
        <v>0</v>
      </c>
      <c r="O532" s="22" t="s">
        <v>59</v>
      </c>
      <c r="P532" s="22" t="s">
        <v>78</v>
      </c>
      <c r="Q532" s="23" t="s">
        <v>1831</v>
      </c>
      <c r="R532" s="23" t="s">
        <v>1832</v>
      </c>
      <c r="T532" s="23">
        <v>100</v>
      </c>
      <c r="V532" s="25" t="s">
        <v>613</v>
      </c>
      <c r="W532" s="65" t="s">
        <v>653</v>
      </c>
      <c r="X532" s="106" t="s">
        <v>202</v>
      </c>
      <c r="Y532" s="25" t="s">
        <v>1833</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1824</v>
      </c>
    </row>
    <row r="533" spans="1:70" ht="14.25" hidden="1" x14ac:dyDescent="0.2">
      <c r="A533" s="203">
        <v>600</v>
      </c>
      <c r="B533" s="229" t="s">
        <v>1526</v>
      </c>
      <c r="C533" s="263" t="s">
        <v>1527</v>
      </c>
      <c r="D533" s="229" t="s">
        <v>1529</v>
      </c>
      <c r="E533" s="123" t="s">
        <v>355</v>
      </c>
      <c r="F533" s="179" t="s">
        <v>102</v>
      </c>
      <c r="G533" s="179" t="s">
        <v>55</v>
      </c>
      <c r="H533" s="26" t="s">
        <v>65</v>
      </c>
      <c r="J533" s="22">
        <v>250</v>
      </c>
      <c r="L533" s="28" t="s">
        <v>57</v>
      </c>
      <c r="M533" s="22" t="s">
        <v>58</v>
      </c>
      <c r="N533" s="22" t="s">
        <v>1834</v>
      </c>
      <c r="O533" s="22" t="s">
        <v>59</v>
      </c>
      <c r="P533" s="22" t="s">
        <v>1835</v>
      </c>
      <c r="Q533" s="23" t="s">
        <v>1831</v>
      </c>
      <c r="R533" s="23" t="s">
        <v>1832</v>
      </c>
      <c r="T533" s="23" t="s">
        <v>1836</v>
      </c>
      <c r="V533" s="25" t="s">
        <v>613</v>
      </c>
      <c r="W533" s="65" t="s">
        <v>1837</v>
      </c>
      <c r="X533" s="106" t="s">
        <v>1838</v>
      </c>
      <c r="Y533" s="25" t="s">
        <v>1839</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1824</v>
      </c>
    </row>
    <row r="534" spans="1:70" ht="14.25" hidden="1" x14ac:dyDescent="0.2">
      <c r="A534" s="203">
        <v>601</v>
      </c>
      <c r="B534" s="229" t="s">
        <v>1532</v>
      </c>
      <c r="C534" s="263" t="s">
        <v>1533</v>
      </c>
      <c r="D534" s="229" t="s">
        <v>1530</v>
      </c>
      <c r="E534" s="123" t="s">
        <v>355</v>
      </c>
      <c r="F534" s="179" t="s">
        <v>54</v>
      </c>
      <c r="G534" s="179" t="s">
        <v>55</v>
      </c>
      <c r="H534" s="179" t="s">
        <v>56</v>
      </c>
      <c r="J534" s="22">
        <v>500</v>
      </c>
      <c r="L534" s="28" t="s">
        <v>57</v>
      </c>
      <c r="M534" s="22" t="s">
        <v>58</v>
      </c>
      <c r="N534" s="22">
        <v>0</v>
      </c>
      <c r="O534" s="22" t="s">
        <v>59</v>
      </c>
      <c r="P534" s="22" t="s">
        <v>1840</v>
      </c>
      <c r="Q534" s="23" t="s">
        <v>1841</v>
      </c>
      <c r="R534" s="23" t="s">
        <v>1842</v>
      </c>
      <c r="V534" s="25" t="s">
        <v>613</v>
      </c>
      <c r="W534" s="65" t="s">
        <v>1843</v>
      </c>
      <c r="X534" s="106" t="s">
        <v>333</v>
      </c>
      <c r="Y534" s="25" t="s">
        <v>1844</v>
      </c>
      <c r="Z534" s="83" t="s">
        <v>62</v>
      </c>
      <c r="AA534" s="6">
        <v>21</v>
      </c>
      <c r="BQ534" s="6" t="s">
        <v>213</v>
      </c>
    </row>
    <row r="535" spans="1:70" ht="14.25" hidden="1" customHeight="1" x14ac:dyDescent="0.2">
      <c r="A535" s="203">
        <v>602</v>
      </c>
      <c r="B535" s="229" t="s">
        <v>1532</v>
      </c>
      <c r="C535" s="263" t="s">
        <v>1533</v>
      </c>
      <c r="D535" s="229" t="s">
        <v>1531</v>
      </c>
      <c r="E535" s="123" t="s">
        <v>355</v>
      </c>
      <c r="F535" s="179" t="s">
        <v>54</v>
      </c>
      <c r="G535" s="179" t="s">
        <v>55</v>
      </c>
      <c r="H535" s="26" t="s">
        <v>65</v>
      </c>
      <c r="J535" s="22">
        <v>500</v>
      </c>
      <c r="L535" s="28" t="s">
        <v>57</v>
      </c>
      <c r="M535" s="22" t="s">
        <v>58</v>
      </c>
      <c r="N535" s="22">
        <v>0</v>
      </c>
      <c r="O535" s="22" t="s">
        <v>59</v>
      </c>
      <c r="P535" s="22" t="s">
        <v>1840</v>
      </c>
      <c r="Q535" s="23" t="s">
        <v>1841</v>
      </c>
      <c r="R535" s="23" t="s">
        <v>1842</v>
      </c>
      <c r="V535" s="25" t="s">
        <v>613</v>
      </c>
      <c r="W535" s="65">
        <v>2</v>
      </c>
      <c r="X535" s="106" t="s">
        <v>333</v>
      </c>
      <c r="Y535" s="25" t="s">
        <v>1844</v>
      </c>
      <c r="Z535" s="83" t="s">
        <v>62</v>
      </c>
      <c r="AA535" s="6">
        <v>12</v>
      </c>
      <c r="BQ535" s="6" t="s">
        <v>213</v>
      </c>
    </row>
    <row r="536" spans="1:70" ht="14.25" hidden="1" customHeight="1" x14ac:dyDescent="0.2">
      <c r="A536" s="203">
        <v>603</v>
      </c>
      <c r="B536" s="229" t="s">
        <v>1534</v>
      </c>
      <c r="C536" s="263" t="s">
        <v>1535</v>
      </c>
      <c r="D536" s="229" t="s">
        <v>1537</v>
      </c>
      <c r="E536" s="3" t="s">
        <v>355</v>
      </c>
      <c r="F536" s="179" t="s">
        <v>102</v>
      </c>
      <c r="G536" s="179" t="s">
        <v>55</v>
      </c>
      <c r="H536" s="26" t="s">
        <v>1536</v>
      </c>
      <c r="J536" s="22">
        <v>1000</v>
      </c>
      <c r="L536" s="28" t="s">
        <v>57</v>
      </c>
      <c r="M536" s="22" t="s">
        <v>77</v>
      </c>
      <c r="N536" s="22">
        <v>0</v>
      </c>
      <c r="O536" s="22" t="s">
        <v>59</v>
      </c>
      <c r="P536" s="22" t="s">
        <v>78</v>
      </c>
      <c r="Q536" s="23" t="s">
        <v>1820</v>
      </c>
      <c r="R536" s="23" t="s">
        <v>1845</v>
      </c>
      <c r="S536" s="24">
        <v>60</v>
      </c>
      <c r="U536" s="23" t="s">
        <v>1846</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1847</v>
      </c>
    </row>
    <row r="537" spans="1:70" ht="14.25" hidden="1" customHeight="1" x14ac:dyDescent="0.2">
      <c r="A537" s="203">
        <v>604</v>
      </c>
      <c r="B537" s="229" t="s">
        <v>1538</v>
      </c>
      <c r="C537" s="263" t="s">
        <v>1539</v>
      </c>
      <c r="D537" s="229" t="s">
        <v>1540</v>
      </c>
      <c r="E537" s="3" t="s">
        <v>355</v>
      </c>
      <c r="F537" s="179" t="s">
        <v>54</v>
      </c>
      <c r="G537" s="179" t="s">
        <v>55</v>
      </c>
      <c r="H537" s="26" t="s">
        <v>156</v>
      </c>
      <c r="J537" s="22">
        <v>500</v>
      </c>
      <c r="L537" s="28" t="s">
        <v>57</v>
      </c>
      <c r="M537" s="22" t="s">
        <v>58</v>
      </c>
      <c r="N537" s="22" t="s">
        <v>1848</v>
      </c>
      <c r="O537" s="22" t="s">
        <v>59</v>
      </c>
      <c r="P537" s="22" t="s">
        <v>1849</v>
      </c>
      <c r="Q537" s="23" t="s">
        <v>1850</v>
      </c>
      <c r="R537" s="23" t="s">
        <v>1851</v>
      </c>
      <c r="Z537" s="83" t="s">
        <v>62</v>
      </c>
      <c r="AA537" s="6">
        <v>6</v>
      </c>
      <c r="AB537" s="6">
        <v>4</v>
      </c>
      <c r="AD537" s="5" t="s">
        <v>79</v>
      </c>
      <c r="AI537" s="5">
        <v>20</v>
      </c>
      <c r="AJ537" s="5">
        <v>32</v>
      </c>
      <c r="AL537" s="6" t="s">
        <v>80</v>
      </c>
      <c r="AQ537" s="6">
        <v>52</v>
      </c>
      <c r="AR537" s="6">
        <v>75</v>
      </c>
      <c r="BQ537" s="6" t="s">
        <v>1852</v>
      </c>
      <c r="BR537" s="5" t="s">
        <v>1853</v>
      </c>
    </row>
    <row r="538" spans="1:70" ht="14.25" hidden="1" customHeight="1" x14ac:dyDescent="0.2">
      <c r="A538" s="203">
        <v>605</v>
      </c>
      <c r="B538" s="229" t="s">
        <v>1541</v>
      </c>
      <c r="C538" s="263" t="s">
        <v>1542</v>
      </c>
      <c r="D538" s="229" t="s">
        <v>1543</v>
      </c>
      <c r="E538" s="3" t="s">
        <v>355</v>
      </c>
      <c r="F538" s="179" t="s">
        <v>54</v>
      </c>
      <c r="G538" s="179" t="s">
        <v>55</v>
      </c>
      <c r="H538" s="26" t="s">
        <v>56</v>
      </c>
      <c r="J538" s="22">
        <v>250</v>
      </c>
      <c r="L538" s="28" t="s">
        <v>57</v>
      </c>
      <c r="M538" s="22" t="s">
        <v>58</v>
      </c>
      <c r="N538" s="22">
        <v>0</v>
      </c>
      <c r="O538" s="22" t="s">
        <v>59</v>
      </c>
      <c r="P538" s="22" t="s">
        <v>78</v>
      </c>
      <c r="Q538" s="23" t="s">
        <v>1854</v>
      </c>
      <c r="R538" s="23" t="s">
        <v>1855</v>
      </c>
      <c r="T538" s="23">
        <v>200</v>
      </c>
      <c r="V538" s="25" t="s">
        <v>613</v>
      </c>
      <c r="W538" s="65" t="s">
        <v>1856</v>
      </c>
      <c r="X538" s="106" t="s">
        <v>1857</v>
      </c>
      <c r="Y538" s="25" t="s">
        <v>1858</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1859</v>
      </c>
      <c r="BR538" s="5" t="s">
        <v>1860</v>
      </c>
    </row>
    <row r="539" spans="1:70" ht="14.25" hidden="1" customHeight="1" x14ac:dyDescent="0.2">
      <c r="A539" s="203">
        <v>606</v>
      </c>
      <c r="B539" s="229" t="s">
        <v>1541</v>
      </c>
      <c r="C539" s="263" t="s">
        <v>1542</v>
      </c>
      <c r="D539" s="229" t="s">
        <v>1544</v>
      </c>
      <c r="E539" s="3" t="s">
        <v>355</v>
      </c>
      <c r="F539" s="26" t="s">
        <v>54</v>
      </c>
      <c r="G539" s="26" t="s">
        <v>55</v>
      </c>
      <c r="H539" s="26" t="s">
        <v>56</v>
      </c>
      <c r="J539" s="22">
        <v>500</v>
      </c>
      <c r="L539" s="28" t="s">
        <v>57</v>
      </c>
      <c r="M539" s="22" t="s">
        <v>58</v>
      </c>
      <c r="N539" s="22">
        <v>0</v>
      </c>
      <c r="O539" s="22" t="s">
        <v>59</v>
      </c>
      <c r="P539" s="22" t="s">
        <v>78</v>
      </c>
      <c r="Q539" s="23" t="s">
        <v>1854</v>
      </c>
      <c r="R539" s="23" t="s">
        <v>1855</v>
      </c>
      <c r="T539" s="23">
        <v>200</v>
      </c>
      <c r="V539" s="25" t="s">
        <v>613</v>
      </c>
      <c r="W539" s="65" t="s">
        <v>1856</v>
      </c>
      <c r="X539" s="106" t="s">
        <v>1857</v>
      </c>
      <c r="Y539" s="25" t="s">
        <v>1858</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1859</v>
      </c>
      <c r="BR539" s="5" t="s">
        <v>1860</v>
      </c>
    </row>
    <row r="540" spans="1:70" ht="14.25" hidden="1" customHeight="1" x14ac:dyDescent="0.2">
      <c r="A540" s="203">
        <v>607</v>
      </c>
      <c r="B540" s="229" t="s">
        <v>1541</v>
      </c>
      <c r="C540" s="263" t="s">
        <v>1542</v>
      </c>
      <c r="D540" s="229" t="s">
        <v>1545</v>
      </c>
      <c r="E540" s="3" t="s">
        <v>355</v>
      </c>
      <c r="F540" s="26" t="s">
        <v>54</v>
      </c>
      <c r="G540" s="26" t="s">
        <v>55</v>
      </c>
      <c r="H540" s="26" t="s">
        <v>56</v>
      </c>
      <c r="J540" s="22">
        <v>1000</v>
      </c>
      <c r="L540" s="28" t="s">
        <v>57</v>
      </c>
      <c r="M540" s="22" t="s">
        <v>58</v>
      </c>
      <c r="N540" s="22">
        <v>0</v>
      </c>
      <c r="O540" s="22" t="s">
        <v>59</v>
      </c>
      <c r="P540" s="22" t="s">
        <v>78</v>
      </c>
      <c r="Q540" s="23" t="s">
        <v>1854</v>
      </c>
      <c r="R540" s="23" t="s">
        <v>1855</v>
      </c>
      <c r="T540" s="23">
        <v>200</v>
      </c>
      <c r="V540" s="25" t="s">
        <v>613</v>
      </c>
      <c r="W540" s="65" t="s">
        <v>1856</v>
      </c>
      <c r="X540" s="106" t="s">
        <v>1857</v>
      </c>
      <c r="Y540" s="25" t="s">
        <v>1858</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1859</v>
      </c>
      <c r="BR540" s="5" t="s">
        <v>1860</v>
      </c>
    </row>
    <row r="541" spans="1:70" ht="14.25" hidden="1" x14ac:dyDescent="0.2">
      <c r="A541" s="203">
        <v>608</v>
      </c>
      <c r="B541" s="229" t="s">
        <v>1541</v>
      </c>
      <c r="C541" s="263" t="s">
        <v>1542</v>
      </c>
      <c r="D541" s="229" t="s">
        <v>1546</v>
      </c>
      <c r="E541" s="3" t="s">
        <v>355</v>
      </c>
      <c r="F541" s="26" t="s">
        <v>54</v>
      </c>
      <c r="G541" s="179" t="s">
        <v>55</v>
      </c>
      <c r="H541" s="26" t="s">
        <v>56</v>
      </c>
      <c r="J541" s="22">
        <v>500</v>
      </c>
      <c r="L541" s="28" t="s">
        <v>57</v>
      </c>
      <c r="M541" s="22" t="s">
        <v>58</v>
      </c>
      <c r="N541" s="22">
        <v>0</v>
      </c>
      <c r="O541" s="22" t="s">
        <v>59</v>
      </c>
      <c r="P541" s="22" t="s">
        <v>78</v>
      </c>
      <c r="Q541" s="23" t="s">
        <v>1861</v>
      </c>
      <c r="R541" s="23" t="s">
        <v>1862</v>
      </c>
      <c r="T541" s="23">
        <v>200</v>
      </c>
      <c r="V541" s="25" t="s">
        <v>613</v>
      </c>
      <c r="W541" s="65" t="s">
        <v>1856</v>
      </c>
      <c r="X541" s="106" t="s">
        <v>1857</v>
      </c>
      <c r="Y541" s="25" t="s">
        <v>1858</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1859</v>
      </c>
      <c r="BR541" s="5" t="s">
        <v>1860</v>
      </c>
    </row>
    <row r="542" spans="1:70" ht="14.25" hidden="1" x14ac:dyDescent="0.2">
      <c r="A542" s="203">
        <v>609</v>
      </c>
      <c r="B542" s="229" t="s">
        <v>1547</v>
      </c>
      <c r="C542" s="263" t="s">
        <v>1548</v>
      </c>
      <c r="D542" s="229" t="s">
        <v>1549</v>
      </c>
      <c r="E542" s="3" t="s">
        <v>355</v>
      </c>
      <c r="F542" s="26" t="s">
        <v>54</v>
      </c>
      <c r="G542" s="179" t="s">
        <v>55</v>
      </c>
      <c r="H542" s="179" t="s">
        <v>65</v>
      </c>
      <c r="J542" s="22">
        <v>500</v>
      </c>
      <c r="L542" s="28" t="s">
        <v>57</v>
      </c>
      <c r="M542" s="22" t="s">
        <v>58</v>
      </c>
      <c r="N542" s="22">
        <v>0</v>
      </c>
      <c r="O542" s="22" t="s">
        <v>59</v>
      </c>
      <c r="P542" s="22" t="s">
        <v>78</v>
      </c>
      <c r="Q542" s="23" t="s">
        <v>1850</v>
      </c>
      <c r="R542" s="23" t="s">
        <v>1863</v>
      </c>
      <c r="T542" s="23">
        <v>300</v>
      </c>
      <c r="V542" s="25" t="s">
        <v>613</v>
      </c>
      <c r="W542" s="65" t="s">
        <v>1864</v>
      </c>
      <c r="X542" s="106" t="s">
        <v>202</v>
      </c>
      <c r="Y542" s="25" t="s">
        <v>1865</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1852</v>
      </c>
      <c r="BR542" s="5" t="s">
        <v>1866</v>
      </c>
    </row>
    <row r="543" spans="1:70" ht="14.25" hidden="1" x14ac:dyDescent="0.2">
      <c r="A543" s="203">
        <v>610</v>
      </c>
      <c r="B543" s="229" t="s">
        <v>1550</v>
      </c>
      <c r="C543" s="263" t="s">
        <v>1551</v>
      </c>
      <c r="D543" s="229" t="s">
        <v>1510</v>
      </c>
      <c r="E543" s="123" t="s">
        <v>355</v>
      </c>
      <c r="F543" s="179" t="s">
        <v>54</v>
      </c>
      <c r="G543" s="179" t="s">
        <v>55</v>
      </c>
      <c r="H543" s="179" t="s">
        <v>56</v>
      </c>
      <c r="J543" s="22">
        <v>500</v>
      </c>
      <c r="K543" s="180"/>
      <c r="L543" s="180" t="s">
        <v>57</v>
      </c>
      <c r="M543" s="22" t="s">
        <v>58</v>
      </c>
      <c r="N543" s="22">
        <v>0</v>
      </c>
      <c r="O543" s="176" t="s">
        <v>59</v>
      </c>
      <c r="P543" s="22" t="s">
        <v>1867</v>
      </c>
      <c r="Q543" s="177" t="s">
        <v>357</v>
      </c>
      <c r="R543" s="23" t="s">
        <v>1868</v>
      </c>
      <c r="T543" s="177" t="s">
        <v>1869</v>
      </c>
      <c r="U543" s="177"/>
      <c r="V543" s="25" t="s">
        <v>613</v>
      </c>
      <c r="W543" s="65">
        <v>12</v>
      </c>
      <c r="X543" s="106" t="s">
        <v>202</v>
      </c>
      <c r="Y543" s="25" t="s">
        <v>1870</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hidden="1" customHeight="1" x14ac:dyDescent="0.2">
      <c r="A544" s="203">
        <v>611</v>
      </c>
      <c r="B544" s="229" t="s">
        <v>1552</v>
      </c>
      <c r="C544" s="263" t="s">
        <v>1553</v>
      </c>
      <c r="D544" s="229" t="s">
        <v>1554</v>
      </c>
      <c r="E544" s="123" t="s">
        <v>355</v>
      </c>
      <c r="F544" s="179" t="s">
        <v>102</v>
      </c>
      <c r="G544" s="179" t="s">
        <v>55</v>
      </c>
      <c r="H544" s="179" t="s">
        <v>56</v>
      </c>
      <c r="J544" s="22">
        <v>500</v>
      </c>
      <c r="K544" s="180"/>
      <c r="L544" s="180" t="s">
        <v>57</v>
      </c>
      <c r="M544" s="22" t="s">
        <v>58</v>
      </c>
      <c r="N544" s="22">
        <v>0</v>
      </c>
      <c r="O544" s="176" t="s">
        <v>59</v>
      </c>
      <c r="P544" s="22" t="s">
        <v>1871</v>
      </c>
      <c r="Q544" s="177" t="s">
        <v>1850</v>
      </c>
      <c r="R544" s="23" t="s">
        <v>1872</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1859</v>
      </c>
      <c r="BR544" s="5" t="s">
        <v>1873</v>
      </c>
    </row>
    <row r="545" spans="1:70" ht="14.25" hidden="1" customHeight="1" x14ac:dyDescent="0.2">
      <c r="A545" s="203">
        <v>612</v>
      </c>
      <c r="B545" s="229" t="s">
        <v>1552</v>
      </c>
      <c r="C545" s="263" t="s">
        <v>1553</v>
      </c>
      <c r="D545" s="229" t="s">
        <v>1555</v>
      </c>
      <c r="E545" s="123" t="s">
        <v>355</v>
      </c>
      <c r="F545" s="179" t="s">
        <v>102</v>
      </c>
      <c r="G545" s="179" t="s">
        <v>55</v>
      </c>
      <c r="H545" s="179" t="s">
        <v>56</v>
      </c>
      <c r="J545" s="22">
        <v>500</v>
      </c>
      <c r="K545" s="180"/>
      <c r="L545" s="180" t="s">
        <v>57</v>
      </c>
      <c r="M545" s="22" t="s">
        <v>58</v>
      </c>
      <c r="N545" s="22">
        <v>0</v>
      </c>
      <c r="O545" s="176" t="s">
        <v>59</v>
      </c>
      <c r="P545" s="22" t="s">
        <v>1871</v>
      </c>
      <c r="Q545" s="177" t="s">
        <v>1850</v>
      </c>
      <c r="R545" s="23" t="s">
        <v>1872</v>
      </c>
      <c r="T545" s="177"/>
      <c r="U545" s="177"/>
      <c r="V545" s="25" t="s">
        <v>613</v>
      </c>
      <c r="W545" s="65" t="s">
        <v>653</v>
      </c>
      <c r="X545" s="106" t="s">
        <v>1608</v>
      </c>
      <c r="Y545" s="25" t="s">
        <v>1874</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1859</v>
      </c>
      <c r="BR545" s="5" t="s">
        <v>1873</v>
      </c>
    </row>
    <row r="546" spans="1:70" ht="14.25" hidden="1" customHeight="1" x14ac:dyDescent="0.2">
      <c r="A546" s="203">
        <v>613</v>
      </c>
      <c r="B546" s="229" t="s">
        <v>1552</v>
      </c>
      <c r="C546" s="263" t="s">
        <v>1553</v>
      </c>
      <c r="D546" s="229" t="s">
        <v>1556</v>
      </c>
      <c r="E546" s="123" t="s">
        <v>355</v>
      </c>
      <c r="F546" s="179" t="s">
        <v>102</v>
      </c>
      <c r="G546" s="26" t="s">
        <v>55</v>
      </c>
      <c r="H546" s="26" t="s">
        <v>56</v>
      </c>
      <c r="J546" s="22">
        <v>500</v>
      </c>
      <c r="K546" s="180"/>
      <c r="L546" s="180" t="s">
        <v>57</v>
      </c>
      <c r="M546" s="22" t="s">
        <v>58</v>
      </c>
      <c r="N546" s="22" t="s">
        <v>1875</v>
      </c>
      <c r="O546" s="176" t="s">
        <v>59</v>
      </c>
      <c r="P546" s="22" t="s">
        <v>1876</v>
      </c>
      <c r="Q546" s="177" t="s">
        <v>1850</v>
      </c>
      <c r="R546" s="23" t="s">
        <v>1872</v>
      </c>
      <c r="T546" s="177"/>
      <c r="U546" s="177" t="s">
        <v>1877</v>
      </c>
      <c r="V546" s="25" t="s">
        <v>613</v>
      </c>
      <c r="W546" s="65" t="s">
        <v>1878</v>
      </c>
      <c r="X546" s="106" t="s">
        <v>1608</v>
      </c>
      <c r="Y546" s="25" t="s">
        <v>1879</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1859</v>
      </c>
      <c r="BR546" s="5" t="s">
        <v>1873</v>
      </c>
    </row>
    <row r="547" spans="1:70" ht="14.25" hidden="1" customHeight="1" x14ac:dyDescent="0.2">
      <c r="A547" s="203">
        <v>614</v>
      </c>
      <c r="B547" s="229" t="s">
        <v>1560</v>
      </c>
      <c r="C547" s="263" t="s">
        <v>1559</v>
      </c>
      <c r="D547" s="229" t="s">
        <v>1557</v>
      </c>
      <c r="E547" s="3" t="s">
        <v>355</v>
      </c>
      <c r="F547" s="26" t="s">
        <v>54</v>
      </c>
      <c r="G547" s="26" t="s">
        <v>55</v>
      </c>
      <c r="H547" s="179" t="s">
        <v>406</v>
      </c>
      <c r="J547" s="22">
        <v>1</v>
      </c>
      <c r="L547" s="28" t="s">
        <v>1880</v>
      </c>
      <c r="M547" s="22" t="s">
        <v>58</v>
      </c>
      <c r="N547" s="22">
        <v>0</v>
      </c>
      <c r="O547" s="22" t="s">
        <v>59</v>
      </c>
      <c r="P547" s="22" t="s">
        <v>78</v>
      </c>
      <c r="Q547" s="23" t="s">
        <v>1881</v>
      </c>
      <c r="R547" s="23" t="s">
        <v>1882</v>
      </c>
      <c r="U547" s="23" t="s">
        <v>1883</v>
      </c>
      <c r="V547" s="25" t="s">
        <v>613</v>
      </c>
      <c r="W547" s="65" t="s">
        <v>653</v>
      </c>
      <c r="Z547" s="83" t="s">
        <v>62</v>
      </c>
      <c r="AA547" s="6">
        <v>8</v>
      </c>
      <c r="AB547" s="6">
        <v>4</v>
      </c>
      <c r="AD547" s="5" t="s">
        <v>79</v>
      </c>
      <c r="AI547" s="5">
        <v>26</v>
      </c>
      <c r="AJ547" s="5">
        <v>34</v>
      </c>
      <c r="AL547" s="6" t="s">
        <v>80</v>
      </c>
      <c r="AQ547" s="6">
        <v>56</v>
      </c>
      <c r="AR547" s="6">
        <v>77</v>
      </c>
      <c r="BQ547" s="6" t="s">
        <v>581</v>
      </c>
      <c r="BR547" s="5" t="s">
        <v>1884</v>
      </c>
    </row>
    <row r="548" spans="1:70" ht="14.25" hidden="1" customHeight="1" x14ac:dyDescent="0.2">
      <c r="A548" s="203">
        <v>615</v>
      </c>
      <c r="B548" s="229" t="s">
        <v>1560</v>
      </c>
      <c r="C548" s="263" t="s">
        <v>1559</v>
      </c>
      <c r="D548" s="229" t="s">
        <v>1558</v>
      </c>
      <c r="E548" s="3" t="s">
        <v>355</v>
      </c>
      <c r="F548" s="26" t="s">
        <v>54</v>
      </c>
      <c r="G548" s="26" t="s">
        <v>55</v>
      </c>
      <c r="H548" s="179" t="s">
        <v>491</v>
      </c>
      <c r="J548" s="22">
        <v>1</v>
      </c>
      <c r="L548" s="28" t="s">
        <v>1880</v>
      </c>
      <c r="M548" s="22" t="s">
        <v>58</v>
      </c>
      <c r="N548" s="22" t="s">
        <v>1885</v>
      </c>
      <c r="O548" s="22" t="s">
        <v>59</v>
      </c>
      <c r="P548" s="22" t="s">
        <v>1886</v>
      </c>
      <c r="Q548" s="23" t="s">
        <v>1881</v>
      </c>
      <c r="R548" s="23" t="s">
        <v>1882</v>
      </c>
      <c r="U548" s="23" t="s">
        <v>1883</v>
      </c>
      <c r="V548" s="25" t="s">
        <v>613</v>
      </c>
      <c r="W548" s="65" t="s">
        <v>653</v>
      </c>
      <c r="Z548" s="83" t="s">
        <v>62</v>
      </c>
      <c r="AA548" s="6">
        <v>8</v>
      </c>
      <c r="AB548" s="6">
        <v>4</v>
      </c>
      <c r="AD548" s="5" t="s">
        <v>79</v>
      </c>
      <c r="AI548" s="5">
        <v>26</v>
      </c>
      <c r="AJ548" s="5">
        <v>34</v>
      </c>
      <c r="AL548" s="6" t="s">
        <v>80</v>
      </c>
      <c r="AQ548" s="6">
        <v>56</v>
      </c>
      <c r="AR548" s="6">
        <v>77</v>
      </c>
      <c r="BQ548" s="6" t="s">
        <v>581</v>
      </c>
      <c r="BR548" s="5" t="s">
        <v>1884</v>
      </c>
    </row>
    <row r="549" spans="1:70" ht="14.25" hidden="1" customHeight="1" x14ac:dyDescent="0.2">
      <c r="A549" s="203">
        <v>616</v>
      </c>
      <c r="B549" s="229" t="s">
        <v>1561</v>
      </c>
      <c r="C549" s="263" t="s">
        <v>1562</v>
      </c>
      <c r="D549" s="229" t="s">
        <v>1563</v>
      </c>
      <c r="E549" s="3" t="s">
        <v>355</v>
      </c>
      <c r="F549" s="26" t="s">
        <v>54</v>
      </c>
      <c r="G549" s="26" t="s">
        <v>55</v>
      </c>
      <c r="H549" s="179" t="s">
        <v>156</v>
      </c>
      <c r="J549" s="22">
        <v>300</v>
      </c>
      <c r="L549" s="28" t="s">
        <v>57</v>
      </c>
      <c r="M549" s="22" t="s">
        <v>77</v>
      </c>
      <c r="N549" s="22">
        <v>0</v>
      </c>
      <c r="O549" s="22" t="s">
        <v>59</v>
      </c>
      <c r="P549" s="22" t="s">
        <v>78</v>
      </c>
      <c r="Q549" s="23" t="s">
        <v>1820</v>
      </c>
      <c r="R549" s="23" t="s">
        <v>1887</v>
      </c>
      <c r="S549" s="24">
        <v>15</v>
      </c>
      <c r="U549" s="23" t="s">
        <v>1888</v>
      </c>
      <c r="Z549" s="83" t="s">
        <v>62</v>
      </c>
      <c r="AA549" s="6">
        <v>8</v>
      </c>
      <c r="AB549" s="6">
        <v>2</v>
      </c>
      <c r="AD549" s="5" t="s">
        <v>79</v>
      </c>
      <c r="AI549" s="5">
        <v>22</v>
      </c>
      <c r="AJ549" s="5">
        <v>33</v>
      </c>
      <c r="BQ549" s="6" t="s">
        <v>1852</v>
      </c>
      <c r="BR549" s="5" t="s">
        <v>1889</v>
      </c>
    </row>
    <row r="550" spans="1:70" ht="14.25" hidden="1" customHeight="1" x14ac:dyDescent="0.2">
      <c r="A550" s="203">
        <v>617</v>
      </c>
      <c r="B550" s="229" t="s">
        <v>1564</v>
      </c>
      <c r="C550" s="263" t="s">
        <v>1565</v>
      </c>
      <c r="D550" s="229" t="s">
        <v>1567</v>
      </c>
      <c r="E550" s="3" t="s">
        <v>355</v>
      </c>
      <c r="F550" s="26" t="s">
        <v>54</v>
      </c>
      <c r="G550" s="26" t="s">
        <v>55</v>
      </c>
      <c r="H550" s="26" t="s">
        <v>237</v>
      </c>
      <c r="J550" s="22">
        <v>500</v>
      </c>
      <c r="L550" s="28" t="s">
        <v>57</v>
      </c>
      <c r="M550" s="22" t="s">
        <v>58</v>
      </c>
      <c r="N550" s="22">
        <v>0</v>
      </c>
      <c r="O550" s="22" t="s">
        <v>59</v>
      </c>
      <c r="P550" s="22" t="s">
        <v>1890</v>
      </c>
      <c r="Q550" s="23" t="s">
        <v>1850</v>
      </c>
      <c r="R550" s="23" t="s">
        <v>1891</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hidden="1" customHeight="1" x14ac:dyDescent="0.2">
      <c r="A551" s="203">
        <v>618</v>
      </c>
      <c r="B551" s="229" t="s">
        <v>1564</v>
      </c>
      <c r="C551" s="263" t="s">
        <v>1565</v>
      </c>
      <c r="D551" s="229" t="s">
        <v>1566</v>
      </c>
      <c r="E551" s="3" t="s">
        <v>355</v>
      </c>
      <c r="F551" s="26" t="s">
        <v>54</v>
      </c>
      <c r="G551" s="26" t="s">
        <v>55</v>
      </c>
      <c r="H551" s="179" t="s">
        <v>237</v>
      </c>
      <c r="J551" s="22">
        <v>500</v>
      </c>
      <c r="L551" s="28" t="s">
        <v>57</v>
      </c>
      <c r="M551" s="22" t="s">
        <v>58</v>
      </c>
      <c r="N551" s="22">
        <v>0</v>
      </c>
      <c r="O551" s="22" t="s">
        <v>59</v>
      </c>
      <c r="P551" s="22" t="s">
        <v>1890</v>
      </c>
      <c r="Q551" s="23" t="s">
        <v>357</v>
      </c>
      <c r="R551" s="23" t="s">
        <v>1892</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hidden="1" customHeight="1" x14ac:dyDescent="0.2">
      <c r="A552" s="203">
        <v>619</v>
      </c>
      <c r="B552" s="229" t="s">
        <v>1564</v>
      </c>
      <c r="C552" s="263" t="s">
        <v>1565</v>
      </c>
      <c r="D552" s="229" t="s">
        <v>1568</v>
      </c>
      <c r="E552" s="3" t="s">
        <v>355</v>
      </c>
      <c r="F552" s="26" t="s">
        <v>54</v>
      </c>
      <c r="G552" s="26" t="s">
        <v>55</v>
      </c>
      <c r="H552" s="26" t="s">
        <v>56</v>
      </c>
      <c r="J552" s="22">
        <v>500</v>
      </c>
      <c r="L552" s="28" t="s">
        <v>57</v>
      </c>
      <c r="M552" s="22" t="s">
        <v>58</v>
      </c>
      <c r="N552" s="22">
        <v>0</v>
      </c>
      <c r="O552" s="22" t="s">
        <v>59</v>
      </c>
      <c r="P552" s="22" t="s">
        <v>1890</v>
      </c>
      <c r="Q552" s="23" t="s">
        <v>1850</v>
      </c>
      <c r="R552" s="23" t="s">
        <v>1893</v>
      </c>
      <c r="T552" s="23">
        <v>150</v>
      </c>
      <c r="V552" s="25" t="s">
        <v>613</v>
      </c>
      <c r="W552" s="65" t="s">
        <v>653</v>
      </c>
      <c r="X552" s="106" t="s">
        <v>1608</v>
      </c>
      <c r="Y552" s="25" t="s">
        <v>1894</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hidden="1" customHeight="1" x14ac:dyDescent="0.2">
      <c r="A553" s="203">
        <v>620</v>
      </c>
      <c r="B553" s="229" t="s">
        <v>1564</v>
      </c>
      <c r="C553" s="263" t="s">
        <v>1565</v>
      </c>
      <c r="D553" s="229" t="s">
        <v>1569</v>
      </c>
      <c r="E553" s="3" t="s">
        <v>355</v>
      </c>
      <c r="F553" s="26" t="s">
        <v>54</v>
      </c>
      <c r="G553" s="26" t="s">
        <v>55</v>
      </c>
      <c r="H553" s="26" t="s">
        <v>56</v>
      </c>
      <c r="J553" s="22">
        <v>500</v>
      </c>
      <c r="L553" s="28" t="s">
        <v>57</v>
      </c>
      <c r="M553" s="22" t="s">
        <v>58</v>
      </c>
      <c r="N553" s="22">
        <v>0</v>
      </c>
      <c r="O553" s="22" t="s">
        <v>59</v>
      </c>
      <c r="P553" s="22" t="s">
        <v>1890</v>
      </c>
      <c r="Q553" s="23" t="s">
        <v>1850</v>
      </c>
      <c r="R553" s="23" t="s">
        <v>1895</v>
      </c>
      <c r="T553" s="23">
        <v>150</v>
      </c>
      <c r="V553" s="25" t="s">
        <v>613</v>
      </c>
      <c r="W553" s="65" t="s">
        <v>653</v>
      </c>
      <c r="X553" s="106" t="s">
        <v>1608</v>
      </c>
      <c r="Y553" s="25" t="s">
        <v>1894</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hidden="1" customHeight="1" x14ac:dyDescent="0.2">
      <c r="A554" s="203">
        <v>621</v>
      </c>
      <c r="B554" s="229" t="s">
        <v>1570</v>
      </c>
      <c r="C554" s="263" t="s">
        <v>1571</v>
      </c>
      <c r="D554" s="229" t="s">
        <v>1572</v>
      </c>
      <c r="E554" s="3" t="s">
        <v>355</v>
      </c>
      <c r="F554" s="26" t="s">
        <v>54</v>
      </c>
      <c r="G554" s="26" t="s">
        <v>55</v>
      </c>
      <c r="H554" s="179" t="s">
        <v>56</v>
      </c>
      <c r="J554" s="22">
        <v>500</v>
      </c>
      <c r="L554" s="28" t="s">
        <v>57</v>
      </c>
      <c r="M554" s="22" t="s">
        <v>58</v>
      </c>
      <c r="N554" s="22">
        <v>0</v>
      </c>
      <c r="O554" s="22" t="s">
        <v>59</v>
      </c>
      <c r="P554" s="22" t="s">
        <v>1871</v>
      </c>
      <c r="Q554" s="23" t="s">
        <v>1850</v>
      </c>
      <c r="R554" s="23" t="s">
        <v>1896</v>
      </c>
      <c r="T554" s="23">
        <v>100</v>
      </c>
      <c r="U554" s="23" t="s">
        <v>1897</v>
      </c>
      <c r="V554" s="25" t="s">
        <v>613</v>
      </c>
      <c r="W554" s="65" t="s">
        <v>653</v>
      </c>
      <c r="X554" s="106" t="s">
        <v>1608</v>
      </c>
      <c r="Y554" s="25" t="s">
        <v>1898</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1899</v>
      </c>
      <c r="BR554" s="5" t="s">
        <v>2244</v>
      </c>
    </row>
    <row r="555" spans="1:70" ht="14.25" hidden="1" customHeight="1" x14ac:dyDescent="0.2">
      <c r="A555" s="203">
        <v>622</v>
      </c>
      <c r="B555" s="229" t="s">
        <v>1570</v>
      </c>
      <c r="C555" s="263" t="s">
        <v>1571</v>
      </c>
      <c r="D555" s="229" t="s">
        <v>1573</v>
      </c>
      <c r="E555" s="3" t="s">
        <v>355</v>
      </c>
      <c r="F555" s="26" t="s">
        <v>54</v>
      </c>
      <c r="G555" s="26" t="s">
        <v>55</v>
      </c>
      <c r="H555" s="179" t="s">
        <v>56</v>
      </c>
      <c r="J555" s="22">
        <v>500</v>
      </c>
      <c r="L555" s="28" t="s">
        <v>57</v>
      </c>
      <c r="M555" s="22" t="s">
        <v>58</v>
      </c>
      <c r="N555" s="22">
        <v>0</v>
      </c>
      <c r="O555" s="22" t="s">
        <v>59</v>
      </c>
      <c r="P555" s="22" t="s">
        <v>1900</v>
      </c>
      <c r="Q555" s="23" t="s">
        <v>1901</v>
      </c>
      <c r="R555" s="23" t="s">
        <v>1902</v>
      </c>
      <c r="T555" s="23">
        <v>100</v>
      </c>
      <c r="U555" s="23" t="s">
        <v>1903</v>
      </c>
      <c r="V555" s="25" t="s">
        <v>613</v>
      </c>
      <c r="W555" s="65" t="s">
        <v>653</v>
      </c>
      <c r="X555" s="106" t="s">
        <v>1608</v>
      </c>
      <c r="Y555" s="25" t="s">
        <v>1898</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1899</v>
      </c>
      <c r="BR555" s="5" t="s">
        <v>2244</v>
      </c>
    </row>
    <row r="556" spans="1:70" ht="14.25" hidden="1" customHeight="1" x14ac:dyDescent="0.2">
      <c r="A556" s="203">
        <v>623</v>
      </c>
      <c r="B556" s="229" t="s">
        <v>1570</v>
      </c>
      <c r="C556" s="263" t="s">
        <v>1571</v>
      </c>
      <c r="D556" s="229" t="s">
        <v>1574</v>
      </c>
      <c r="E556" s="3" t="s">
        <v>355</v>
      </c>
      <c r="F556" s="26" t="s">
        <v>54</v>
      </c>
      <c r="G556" s="26" t="s">
        <v>55</v>
      </c>
      <c r="H556" s="26" t="s">
        <v>156</v>
      </c>
      <c r="J556" s="22">
        <v>500</v>
      </c>
      <c r="L556" s="28" t="s">
        <v>57</v>
      </c>
      <c r="M556" s="22" t="s">
        <v>58</v>
      </c>
      <c r="N556" s="22">
        <v>0</v>
      </c>
      <c r="O556" s="22" t="s">
        <v>59</v>
      </c>
      <c r="P556" s="22" t="s">
        <v>1871</v>
      </c>
      <c r="Q556" s="23" t="s">
        <v>1850</v>
      </c>
      <c r="R556" s="23" t="s">
        <v>1904</v>
      </c>
      <c r="T556" s="23">
        <v>100</v>
      </c>
      <c r="V556" s="25" t="s">
        <v>613</v>
      </c>
      <c r="W556" s="65" t="s">
        <v>653</v>
      </c>
      <c r="X556" s="106" t="s">
        <v>1608</v>
      </c>
      <c r="Y556" s="25" t="s">
        <v>1898</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1899</v>
      </c>
      <c r="BR556" s="5" t="s">
        <v>2245</v>
      </c>
    </row>
    <row r="557" spans="1:70" ht="14.25" hidden="1" customHeight="1" x14ac:dyDescent="0.2">
      <c r="A557" s="203">
        <v>624</v>
      </c>
      <c r="B557" s="229" t="s">
        <v>1570</v>
      </c>
      <c r="C557" s="263" t="s">
        <v>1571</v>
      </c>
      <c r="D557" s="229" t="s">
        <v>1575</v>
      </c>
      <c r="E557" s="3" t="s">
        <v>355</v>
      </c>
      <c r="F557" s="179" t="s">
        <v>54</v>
      </c>
      <c r="G557" s="179" t="s">
        <v>55</v>
      </c>
      <c r="H557" s="26" t="s">
        <v>156</v>
      </c>
      <c r="J557" s="22">
        <v>500</v>
      </c>
      <c r="L557" s="28" t="s">
        <v>57</v>
      </c>
      <c r="M557" s="22" t="s">
        <v>58</v>
      </c>
      <c r="N557" s="22">
        <v>0</v>
      </c>
      <c r="O557" s="22" t="s">
        <v>59</v>
      </c>
      <c r="P557" s="22" t="s">
        <v>1900</v>
      </c>
      <c r="Q557" s="23" t="s">
        <v>1901</v>
      </c>
      <c r="R557" s="23" t="s">
        <v>1905</v>
      </c>
      <c r="T557" s="23">
        <v>100</v>
      </c>
      <c r="V557" s="25" t="s">
        <v>613</v>
      </c>
      <c r="W557" s="65" t="s">
        <v>653</v>
      </c>
      <c r="X557" s="106" t="s">
        <v>1608</v>
      </c>
      <c r="Y557" s="25" t="s">
        <v>1898</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1899</v>
      </c>
      <c r="BR557" s="5" t="s">
        <v>2245</v>
      </c>
    </row>
    <row r="558" spans="1:70" ht="14.25" hidden="1" x14ac:dyDescent="0.2">
      <c r="A558" s="203">
        <v>625</v>
      </c>
      <c r="B558" s="229" t="s">
        <v>1576</v>
      </c>
      <c r="C558" s="263" t="s">
        <v>1577</v>
      </c>
      <c r="D558" s="229" t="s">
        <v>1578</v>
      </c>
      <c r="E558" s="3" t="s">
        <v>355</v>
      </c>
      <c r="F558" s="179" t="s">
        <v>102</v>
      </c>
      <c r="G558" s="179" t="s">
        <v>55</v>
      </c>
      <c r="H558" s="179" t="s">
        <v>406</v>
      </c>
      <c r="J558" s="22">
        <v>125</v>
      </c>
      <c r="L558" s="28" t="s">
        <v>57</v>
      </c>
      <c r="M558" s="22" t="s">
        <v>77</v>
      </c>
      <c r="N558" s="22">
        <v>0</v>
      </c>
      <c r="O558" s="22" t="s">
        <v>59</v>
      </c>
      <c r="P558" s="22" t="s">
        <v>78</v>
      </c>
      <c r="Q558" s="23" t="s">
        <v>1155</v>
      </c>
      <c r="R558" s="23" t="s">
        <v>1906</v>
      </c>
      <c r="S558" s="24">
        <v>30</v>
      </c>
      <c r="V558" s="25" t="s">
        <v>613</v>
      </c>
      <c r="W558" s="65" t="s">
        <v>1907</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1908</v>
      </c>
    </row>
    <row r="559" spans="1:70" ht="14.25" hidden="1" customHeight="1" x14ac:dyDescent="0.2">
      <c r="A559" s="203">
        <v>626</v>
      </c>
      <c r="B559" s="229" t="s">
        <v>1579</v>
      </c>
      <c r="C559" s="263" t="s">
        <v>1580</v>
      </c>
      <c r="D559" s="229" t="s">
        <v>1581</v>
      </c>
      <c r="E559" s="123" t="s">
        <v>355</v>
      </c>
      <c r="F559" s="179" t="s">
        <v>54</v>
      </c>
      <c r="G559" s="179" t="s">
        <v>55</v>
      </c>
      <c r="H559" s="179" t="s">
        <v>420</v>
      </c>
      <c r="J559" s="22">
        <v>250</v>
      </c>
      <c r="K559" s="180"/>
      <c r="L559" s="180" t="s">
        <v>57</v>
      </c>
      <c r="M559" s="22" t="s">
        <v>58</v>
      </c>
      <c r="N559" s="22">
        <v>0</v>
      </c>
      <c r="O559" s="176" t="s">
        <v>59</v>
      </c>
      <c r="P559" s="22" t="s">
        <v>78</v>
      </c>
      <c r="Q559" s="177" t="s">
        <v>1850</v>
      </c>
      <c r="R559" s="23" t="s">
        <v>1909</v>
      </c>
      <c r="T559" s="177">
        <v>100</v>
      </c>
      <c r="U559" s="177"/>
      <c r="V559" s="165" t="s">
        <v>613</v>
      </c>
      <c r="W559" s="65" t="s">
        <v>1910</v>
      </c>
      <c r="X559" s="106" t="s">
        <v>202</v>
      </c>
      <c r="Z559" s="167" t="s">
        <v>62</v>
      </c>
      <c r="AA559" s="6">
        <v>8</v>
      </c>
      <c r="AB559" s="6">
        <v>0</v>
      </c>
      <c r="AD559" s="163" t="s">
        <v>79</v>
      </c>
      <c r="AI559" s="163">
        <v>21</v>
      </c>
      <c r="AJ559" s="163">
        <v>40</v>
      </c>
      <c r="BO559" s="163"/>
      <c r="BP559" s="163"/>
      <c r="BQ559" s="6" t="s">
        <v>213</v>
      </c>
      <c r="BR559" s="5" t="s">
        <v>1911</v>
      </c>
    </row>
    <row r="560" spans="1:70" ht="14.25" hidden="1" x14ac:dyDescent="0.2">
      <c r="A560" s="203">
        <v>627</v>
      </c>
      <c r="B560" s="229" t="s">
        <v>1579</v>
      </c>
      <c r="C560" s="263" t="s">
        <v>1580</v>
      </c>
      <c r="D560" s="229" t="s">
        <v>1582</v>
      </c>
      <c r="E560" s="123" t="s">
        <v>355</v>
      </c>
      <c r="F560" s="179" t="s">
        <v>54</v>
      </c>
      <c r="G560" s="179" t="s">
        <v>55</v>
      </c>
      <c r="H560" s="179" t="s">
        <v>421</v>
      </c>
      <c r="J560" s="22">
        <v>250</v>
      </c>
      <c r="K560" s="180"/>
      <c r="L560" s="180" t="s">
        <v>57</v>
      </c>
      <c r="M560" s="22" t="s">
        <v>58</v>
      </c>
      <c r="N560" s="22" t="s">
        <v>1912</v>
      </c>
      <c r="O560" s="176" t="s">
        <v>59</v>
      </c>
      <c r="P560" s="22" t="s">
        <v>1913</v>
      </c>
      <c r="Q560" s="177" t="s">
        <v>1850</v>
      </c>
      <c r="R560" s="23" t="s">
        <v>1909</v>
      </c>
      <c r="T560" s="177">
        <v>100</v>
      </c>
      <c r="U560" s="177"/>
      <c r="V560" s="165" t="s">
        <v>613</v>
      </c>
      <c r="W560" s="65" t="s">
        <v>1914</v>
      </c>
      <c r="X560" s="106" t="s">
        <v>333</v>
      </c>
      <c r="Y560" s="25" t="s">
        <v>1915</v>
      </c>
      <c r="Z560" s="167" t="s">
        <v>62</v>
      </c>
      <c r="AA560" s="6">
        <v>24</v>
      </c>
      <c r="AB560" s="6">
        <v>0</v>
      </c>
      <c r="AD560" s="163" t="s">
        <v>79</v>
      </c>
      <c r="AI560" s="163">
        <v>21</v>
      </c>
      <c r="AJ560" s="163">
        <v>40</v>
      </c>
      <c r="BO560" s="163"/>
      <c r="BP560" s="163"/>
      <c r="BQ560" s="6" t="s">
        <v>213</v>
      </c>
      <c r="BR560" s="5" t="s">
        <v>1911</v>
      </c>
    </row>
    <row r="561" spans="1:70" ht="14.25" hidden="1" customHeight="1" x14ac:dyDescent="0.2">
      <c r="A561" s="203">
        <v>628</v>
      </c>
      <c r="B561" s="229" t="s">
        <v>1579</v>
      </c>
      <c r="C561" s="263" t="s">
        <v>1580</v>
      </c>
      <c r="D561" s="229" t="s">
        <v>1583</v>
      </c>
      <c r="E561" s="123" t="s">
        <v>355</v>
      </c>
      <c r="F561" s="179" t="s">
        <v>54</v>
      </c>
      <c r="G561" s="26" t="s">
        <v>55</v>
      </c>
      <c r="H561" s="26" t="s">
        <v>421</v>
      </c>
      <c r="J561" s="22">
        <v>250</v>
      </c>
      <c r="K561" s="180"/>
      <c r="L561" s="180" t="s">
        <v>57</v>
      </c>
      <c r="M561" s="22" t="s">
        <v>58</v>
      </c>
      <c r="N561" s="22" t="s">
        <v>1912</v>
      </c>
      <c r="O561" s="176" t="s">
        <v>59</v>
      </c>
      <c r="P561" s="22" t="s">
        <v>1913</v>
      </c>
      <c r="Q561" s="177" t="s">
        <v>357</v>
      </c>
      <c r="R561" s="23" t="s">
        <v>1916</v>
      </c>
      <c r="T561" s="177">
        <v>100</v>
      </c>
      <c r="U561" s="177"/>
      <c r="V561" s="25" t="s">
        <v>613</v>
      </c>
      <c r="W561" s="65" t="s">
        <v>1914</v>
      </c>
      <c r="X561" s="106" t="s">
        <v>333</v>
      </c>
      <c r="Y561" s="25" t="s">
        <v>1915</v>
      </c>
      <c r="Z561" s="167" t="s">
        <v>62</v>
      </c>
      <c r="AA561" s="6">
        <v>24</v>
      </c>
      <c r="AB561" s="6">
        <v>0</v>
      </c>
      <c r="AD561" s="163" t="s">
        <v>79</v>
      </c>
      <c r="AI561" s="5">
        <v>21</v>
      </c>
      <c r="AJ561" s="5">
        <v>40</v>
      </c>
      <c r="BQ561" s="6" t="s">
        <v>213</v>
      </c>
      <c r="BR561" s="5" t="s">
        <v>1911</v>
      </c>
    </row>
    <row r="562" spans="1:70" ht="14.25" hidden="1" customHeight="1" x14ac:dyDescent="0.2">
      <c r="A562" s="91">
        <v>629</v>
      </c>
      <c r="B562" s="229" t="s">
        <v>1598</v>
      </c>
      <c r="C562" s="263" t="s">
        <v>1597</v>
      </c>
      <c r="D562" s="229" t="s">
        <v>1720</v>
      </c>
      <c r="E562" s="123" t="s">
        <v>1600</v>
      </c>
      <c r="F562" s="179" t="s">
        <v>102</v>
      </c>
      <c r="G562" s="26" t="s">
        <v>55</v>
      </c>
      <c r="H562" s="26" t="s">
        <v>56</v>
      </c>
      <c r="J562" s="22">
        <v>0.08</v>
      </c>
      <c r="K562" s="180"/>
      <c r="L562" s="180" t="s">
        <v>57</v>
      </c>
      <c r="M562" s="22" t="s">
        <v>77</v>
      </c>
      <c r="N562" s="22">
        <v>1</v>
      </c>
      <c r="O562" s="176" t="s">
        <v>59</v>
      </c>
      <c r="P562" s="22" t="s">
        <v>78</v>
      </c>
      <c r="Q562" s="177" t="s">
        <v>1688</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1601</v>
      </c>
    </row>
    <row r="563" spans="1:70" ht="14.25" hidden="1" customHeight="1" x14ac:dyDescent="0.2">
      <c r="A563" s="91">
        <v>630</v>
      </c>
      <c r="B563" s="229" t="s">
        <v>1598</v>
      </c>
      <c r="C563" s="263" t="s">
        <v>1597</v>
      </c>
      <c r="D563" s="229" t="s">
        <v>1599</v>
      </c>
      <c r="E563" s="123" t="s">
        <v>1600</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1601</v>
      </c>
    </row>
    <row r="564" spans="1:70" ht="14.25" hidden="1" customHeight="1" x14ac:dyDescent="0.2">
      <c r="A564" s="91">
        <v>631</v>
      </c>
      <c r="B564" s="229" t="s">
        <v>1602</v>
      </c>
      <c r="C564" s="263" t="s">
        <v>1603</v>
      </c>
      <c r="D564" s="229" t="s">
        <v>1604</v>
      </c>
      <c r="E564" s="123" t="s">
        <v>1600</v>
      </c>
      <c r="F564" s="179" t="s">
        <v>102</v>
      </c>
      <c r="G564" s="26" t="s">
        <v>55</v>
      </c>
      <c r="H564" s="179" t="s">
        <v>1331</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1605</v>
      </c>
    </row>
    <row r="565" spans="1:70" ht="14.25" hidden="1" customHeight="1" x14ac:dyDescent="0.2">
      <c r="A565" s="92">
        <v>632</v>
      </c>
      <c r="B565" s="229" t="s">
        <v>1602</v>
      </c>
      <c r="C565" s="263" t="s">
        <v>1603</v>
      </c>
      <c r="D565" s="229" t="s">
        <v>1629</v>
      </c>
      <c r="E565" s="123" t="s">
        <v>1600</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1605</v>
      </c>
    </row>
    <row r="566" spans="1:70" ht="14.25" hidden="1" x14ac:dyDescent="0.2">
      <c r="A566" s="91">
        <v>633</v>
      </c>
      <c r="B566" s="229" t="s">
        <v>1606</v>
      </c>
      <c r="C566" s="263" t="s">
        <v>1607</v>
      </c>
      <c r="D566" s="229" t="s">
        <v>199</v>
      </c>
      <c r="E566" s="123" t="s">
        <v>1600</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1608</v>
      </c>
      <c r="Y566" s="25" t="s">
        <v>1609</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hidden="1" x14ac:dyDescent="0.2">
      <c r="A567" s="91">
        <v>634</v>
      </c>
      <c r="B567" s="229" t="s">
        <v>1611</v>
      </c>
      <c r="C567" s="263" t="s">
        <v>1610</v>
      </c>
      <c r="D567" s="229" t="s">
        <v>613</v>
      </c>
      <c r="E567" s="123" t="s">
        <v>1600</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hidden="1" x14ac:dyDescent="0.2">
      <c r="A568" s="91">
        <v>635</v>
      </c>
      <c r="B568" s="229" t="s">
        <v>1611</v>
      </c>
      <c r="C568" s="263" t="s">
        <v>1610</v>
      </c>
      <c r="D568" s="229" t="s">
        <v>642</v>
      </c>
      <c r="E568" s="123" t="s">
        <v>1600</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1612</v>
      </c>
      <c r="Z568" s="167" t="s">
        <v>62</v>
      </c>
      <c r="AA568" s="6">
        <v>14</v>
      </c>
      <c r="AD568" s="163" t="s">
        <v>79</v>
      </c>
      <c r="AI568" s="5">
        <v>18</v>
      </c>
      <c r="AJ568" s="5">
        <v>45</v>
      </c>
      <c r="BB568" s="164" t="s">
        <v>203</v>
      </c>
      <c r="BE568" s="164"/>
      <c r="BF568" s="164"/>
      <c r="BG568" s="6">
        <v>18</v>
      </c>
      <c r="BH568" s="6">
        <v>32</v>
      </c>
    </row>
    <row r="569" spans="1:70" ht="14.25" hidden="1" x14ac:dyDescent="0.2">
      <c r="A569" s="91">
        <v>636</v>
      </c>
      <c r="B569" s="229" t="s">
        <v>1613</v>
      </c>
      <c r="C569" s="263" t="s">
        <v>1614</v>
      </c>
      <c r="D569" s="229" t="s">
        <v>1615</v>
      </c>
      <c r="E569" s="123" t="s">
        <v>1600</v>
      </c>
      <c r="F569" s="179" t="s">
        <v>102</v>
      </c>
      <c r="G569" s="179" t="s">
        <v>55</v>
      </c>
      <c r="H569" s="179" t="s">
        <v>1618</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hidden="1" x14ac:dyDescent="0.2">
      <c r="A570" s="91">
        <v>637</v>
      </c>
      <c r="B570" s="229" t="s">
        <v>1613</v>
      </c>
      <c r="C570" s="263" t="s">
        <v>1614</v>
      </c>
      <c r="D570" s="229" t="s">
        <v>1616</v>
      </c>
      <c r="E570" s="123" t="s">
        <v>1600</v>
      </c>
      <c r="F570" s="179" t="s">
        <v>102</v>
      </c>
      <c r="G570" s="179" t="s">
        <v>55</v>
      </c>
      <c r="H570" s="26" t="s">
        <v>1619</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hidden="1" x14ac:dyDescent="0.2">
      <c r="A571" s="91">
        <v>638</v>
      </c>
      <c r="B571" s="229" t="s">
        <v>1613</v>
      </c>
      <c r="C571" s="263" t="s">
        <v>1614</v>
      </c>
      <c r="D571" s="229" t="s">
        <v>1617</v>
      </c>
      <c r="E571" s="123" t="s">
        <v>1600</v>
      </c>
      <c r="F571" s="179" t="s">
        <v>102</v>
      </c>
      <c r="G571" s="179" t="s">
        <v>55</v>
      </c>
      <c r="H571" s="26" t="s">
        <v>1620</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hidden="1" x14ac:dyDescent="0.2">
      <c r="A572" s="91">
        <v>639</v>
      </c>
      <c r="B572" s="229" t="s">
        <v>1621</v>
      </c>
      <c r="C572" s="263" t="s">
        <v>1622</v>
      </c>
      <c r="D572" s="229" t="s">
        <v>1623</v>
      </c>
      <c r="E572" s="123" t="s">
        <v>1600</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1624</v>
      </c>
    </row>
    <row r="573" spans="1:70" ht="14.25" hidden="1" x14ac:dyDescent="0.2">
      <c r="A573" s="91">
        <v>640</v>
      </c>
      <c r="B573" s="229" t="s">
        <v>1641</v>
      </c>
      <c r="C573" s="263" t="s">
        <v>1627</v>
      </c>
      <c r="D573" s="229" t="s">
        <v>1623</v>
      </c>
      <c r="E573" s="123" t="s">
        <v>1600</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hidden="1" x14ac:dyDescent="0.2">
      <c r="A574" s="91">
        <v>641</v>
      </c>
      <c r="B574" s="229" t="s">
        <v>1641</v>
      </c>
      <c r="C574" s="263" t="s">
        <v>1627</v>
      </c>
      <c r="D574" s="229" t="s">
        <v>1625</v>
      </c>
      <c r="E574" s="123" t="s">
        <v>1600</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hidden="1" x14ac:dyDescent="0.2">
      <c r="A575" s="91">
        <v>642</v>
      </c>
      <c r="B575" s="229" t="s">
        <v>1641</v>
      </c>
      <c r="C575" s="263" t="s">
        <v>1627</v>
      </c>
      <c r="D575" s="229" t="s">
        <v>1626</v>
      </c>
      <c r="E575" s="123" t="s">
        <v>1600</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hidden="1" x14ac:dyDescent="0.2">
      <c r="A576" s="113">
        <v>643</v>
      </c>
      <c r="B576" s="229" t="s">
        <v>1641</v>
      </c>
      <c r="C576" s="263" t="s">
        <v>1627</v>
      </c>
      <c r="D576" s="229" t="s">
        <v>1628</v>
      </c>
      <c r="E576" s="123" t="s">
        <v>1600</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hidden="1" x14ac:dyDescent="0.2">
      <c r="A577" s="91">
        <v>644</v>
      </c>
      <c r="B577" s="229" t="s">
        <v>1640</v>
      </c>
      <c r="C577" s="263" t="s">
        <v>1639</v>
      </c>
      <c r="D577" s="229" t="s">
        <v>1642</v>
      </c>
      <c r="E577" s="123" t="s">
        <v>1600</v>
      </c>
      <c r="F577" s="179" t="s">
        <v>102</v>
      </c>
      <c r="G577" s="179" t="s">
        <v>55</v>
      </c>
      <c r="H577" s="26" t="s">
        <v>1648</v>
      </c>
      <c r="J577" s="176">
        <v>50</v>
      </c>
      <c r="K577" s="180"/>
      <c r="L577" s="180" t="s">
        <v>57</v>
      </c>
      <c r="M577" s="176" t="s">
        <v>58</v>
      </c>
      <c r="N577" s="176">
        <v>0</v>
      </c>
      <c r="O577" s="176" t="s">
        <v>59</v>
      </c>
      <c r="P577" s="176" t="s">
        <v>78</v>
      </c>
      <c r="Q577" s="177"/>
      <c r="T577" s="177">
        <v>250</v>
      </c>
      <c r="U577" s="177"/>
      <c r="V577" s="25" t="s">
        <v>61</v>
      </c>
      <c r="W577" s="65">
        <v>10</v>
      </c>
      <c r="X577" s="106" t="s">
        <v>1647</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hidden="1" x14ac:dyDescent="0.2">
      <c r="A578" s="91">
        <v>645</v>
      </c>
      <c r="B578" s="229" t="s">
        <v>1640</v>
      </c>
      <c r="C578" s="263" t="s">
        <v>1639</v>
      </c>
      <c r="D578" s="229" t="s">
        <v>1643</v>
      </c>
      <c r="E578" s="123" t="s">
        <v>1600</v>
      </c>
      <c r="F578" s="179" t="s">
        <v>102</v>
      </c>
      <c r="G578" s="179" t="s">
        <v>55</v>
      </c>
      <c r="H578" s="179" t="s">
        <v>1648</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1647</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hidden="1" x14ac:dyDescent="0.2">
      <c r="A579" s="92">
        <v>646</v>
      </c>
      <c r="B579" s="229" t="s">
        <v>1640</v>
      </c>
      <c r="C579" s="263" t="s">
        <v>1639</v>
      </c>
      <c r="D579" s="229" t="s">
        <v>1644</v>
      </c>
      <c r="E579" s="123" t="s">
        <v>1600</v>
      </c>
      <c r="F579" s="179" t="s">
        <v>102</v>
      </c>
      <c r="G579" s="179" t="s">
        <v>55</v>
      </c>
      <c r="H579" s="26" t="s">
        <v>1648</v>
      </c>
      <c r="J579" s="176">
        <v>50</v>
      </c>
      <c r="K579" s="180"/>
      <c r="L579" s="180" t="s">
        <v>57</v>
      </c>
      <c r="M579" s="176" t="s">
        <v>58</v>
      </c>
      <c r="N579" s="176">
        <v>0</v>
      </c>
      <c r="O579" s="176" t="s">
        <v>59</v>
      </c>
      <c r="P579" s="176" t="s">
        <v>78</v>
      </c>
      <c r="T579" s="23">
        <v>250</v>
      </c>
      <c r="V579" s="25" t="s">
        <v>61</v>
      </c>
      <c r="W579" s="65">
        <v>10</v>
      </c>
      <c r="X579" s="106" t="s">
        <v>1647</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hidden="1" x14ac:dyDescent="0.2">
      <c r="A580" s="92">
        <v>647</v>
      </c>
      <c r="B580" s="229" t="s">
        <v>1640</v>
      </c>
      <c r="C580" s="263" t="s">
        <v>1639</v>
      </c>
      <c r="D580" s="229" t="s">
        <v>1645</v>
      </c>
      <c r="E580" s="123" t="s">
        <v>1600</v>
      </c>
      <c r="F580" s="179" t="s">
        <v>102</v>
      </c>
      <c r="G580" s="179" t="s">
        <v>55</v>
      </c>
      <c r="H580" s="179" t="s">
        <v>1648</v>
      </c>
      <c r="J580" s="176">
        <v>50</v>
      </c>
      <c r="K580" s="180"/>
      <c r="L580" s="180" t="s">
        <v>57</v>
      </c>
      <c r="M580" s="176" t="s">
        <v>58</v>
      </c>
      <c r="N580" s="176">
        <v>0</v>
      </c>
      <c r="O580" s="176" t="s">
        <v>59</v>
      </c>
      <c r="P580" s="176" t="s">
        <v>78</v>
      </c>
      <c r="T580" s="23">
        <v>250</v>
      </c>
      <c r="V580" s="25" t="s">
        <v>61</v>
      </c>
      <c r="W580" s="65">
        <v>10</v>
      </c>
      <c r="X580" s="106" t="s">
        <v>1647</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hidden="1" x14ac:dyDescent="0.2">
      <c r="A581" s="92">
        <v>648</v>
      </c>
      <c r="B581" s="229" t="s">
        <v>1640</v>
      </c>
      <c r="C581" s="263" t="s">
        <v>1639</v>
      </c>
      <c r="D581" s="229" t="s">
        <v>1646</v>
      </c>
      <c r="E581" s="123" t="s">
        <v>1600</v>
      </c>
      <c r="F581" s="179" t="s">
        <v>102</v>
      </c>
      <c r="G581" s="179" t="s">
        <v>55</v>
      </c>
      <c r="H581" s="26" t="s">
        <v>1648</v>
      </c>
      <c r="J581" s="22">
        <v>50</v>
      </c>
      <c r="L581" s="28" t="s">
        <v>57</v>
      </c>
      <c r="M581" s="22" t="s">
        <v>58</v>
      </c>
      <c r="N581" s="22">
        <v>0</v>
      </c>
      <c r="O581" s="22" t="s">
        <v>59</v>
      </c>
      <c r="P581" s="22" t="s">
        <v>78</v>
      </c>
      <c r="T581" s="23">
        <v>250</v>
      </c>
      <c r="V581" s="25" t="s">
        <v>61</v>
      </c>
      <c r="W581" s="65">
        <v>10</v>
      </c>
      <c r="X581" s="106" t="s">
        <v>1647</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hidden="1" x14ac:dyDescent="0.2">
      <c r="A582" s="91">
        <v>649</v>
      </c>
      <c r="B582" s="229" t="s">
        <v>1650</v>
      </c>
      <c r="C582" s="263" t="s">
        <v>1649</v>
      </c>
      <c r="D582" s="229" t="s">
        <v>1600</v>
      </c>
      <c r="E582" s="123" t="s">
        <v>1600</v>
      </c>
      <c r="F582" s="179" t="s">
        <v>102</v>
      </c>
      <c r="G582" s="179" t="s">
        <v>55</v>
      </c>
      <c r="H582" s="179" t="s">
        <v>1651</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hidden="1" x14ac:dyDescent="0.2">
      <c r="A583" s="91">
        <v>650</v>
      </c>
      <c r="B583" s="229" t="s">
        <v>1653</v>
      </c>
      <c r="C583" s="263" t="s">
        <v>1652</v>
      </c>
      <c r="D583" s="229" t="s">
        <v>1654</v>
      </c>
      <c r="E583" s="123" t="s">
        <v>1600</v>
      </c>
      <c r="F583" s="179" t="s">
        <v>102</v>
      </c>
      <c r="G583" s="179" t="s">
        <v>55</v>
      </c>
      <c r="H583" s="179" t="s">
        <v>1655</v>
      </c>
      <c r="I583" s="179"/>
      <c r="J583" s="176">
        <v>10</v>
      </c>
      <c r="K583" s="180"/>
      <c r="L583" s="180" t="s">
        <v>57</v>
      </c>
      <c r="M583" s="176" t="s">
        <v>58</v>
      </c>
      <c r="N583" s="176" t="s">
        <v>1657</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1656</v>
      </c>
    </row>
    <row r="584" spans="1:70" ht="14.25" hidden="1" x14ac:dyDescent="0.2">
      <c r="A584" s="91">
        <v>651</v>
      </c>
      <c r="B584" s="229" t="s">
        <v>1658</v>
      </c>
      <c r="C584" s="263" t="s">
        <v>1659</v>
      </c>
      <c r="D584" s="229" t="s">
        <v>329</v>
      </c>
      <c r="E584" s="123" t="s">
        <v>1600</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hidden="1" x14ac:dyDescent="0.2">
      <c r="A585" s="91">
        <v>652</v>
      </c>
      <c r="B585" s="229" t="s">
        <v>1658</v>
      </c>
      <c r="C585" s="263" t="s">
        <v>1659</v>
      </c>
      <c r="D585" s="229" t="s">
        <v>1660</v>
      </c>
      <c r="E585" s="123" t="s">
        <v>1600</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hidden="1" x14ac:dyDescent="0.2">
      <c r="A586" s="91">
        <v>653</v>
      </c>
      <c r="B586" s="229" t="s">
        <v>1658</v>
      </c>
      <c r="C586" s="263" t="s">
        <v>1659</v>
      </c>
      <c r="D586" s="229" t="s">
        <v>1661</v>
      </c>
      <c r="E586" s="123" t="s">
        <v>1600</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hidden="1" x14ac:dyDescent="0.2">
      <c r="A587" s="91">
        <v>654</v>
      </c>
      <c r="B587" s="229" t="s">
        <v>1658</v>
      </c>
      <c r="C587" s="263" t="s">
        <v>1659</v>
      </c>
      <c r="D587" s="229" t="s">
        <v>1662</v>
      </c>
      <c r="E587" s="123" t="s">
        <v>1600</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1663</v>
      </c>
    </row>
    <row r="588" spans="1:70" ht="14.25" hidden="1" x14ac:dyDescent="0.2">
      <c r="A588" s="91">
        <v>655</v>
      </c>
      <c r="B588" s="229" t="s">
        <v>1676</v>
      </c>
      <c r="C588" s="263" t="s">
        <v>1664</v>
      </c>
      <c r="D588" s="229" t="s">
        <v>1667</v>
      </c>
      <c r="E588" s="123" t="s">
        <v>1600</v>
      </c>
      <c r="F588" s="179" t="s">
        <v>102</v>
      </c>
      <c r="G588" s="179" t="s">
        <v>55</v>
      </c>
      <c r="H588" s="26" t="s">
        <v>1680</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1665</v>
      </c>
    </row>
    <row r="589" spans="1:70" ht="14.25" hidden="1" x14ac:dyDescent="0.2">
      <c r="A589" s="91">
        <v>656</v>
      </c>
      <c r="B589" s="229" t="s">
        <v>1676</v>
      </c>
      <c r="C589" s="263" t="s">
        <v>1664</v>
      </c>
      <c r="D589" s="229" t="s">
        <v>1666</v>
      </c>
      <c r="E589" s="123" t="s">
        <v>1600</v>
      </c>
      <c r="F589" s="179" t="s">
        <v>102</v>
      </c>
      <c r="G589" s="179" t="s">
        <v>55</v>
      </c>
      <c r="H589" s="179" t="s">
        <v>1680</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hidden="1" x14ac:dyDescent="0.2">
      <c r="A590" s="91">
        <v>657</v>
      </c>
      <c r="B590" s="229" t="s">
        <v>1676</v>
      </c>
      <c r="C590" s="263" t="s">
        <v>1664</v>
      </c>
      <c r="D590" s="229" t="s">
        <v>1668</v>
      </c>
      <c r="E590" s="123" t="s">
        <v>1600</v>
      </c>
      <c r="F590" s="179" t="s">
        <v>102</v>
      </c>
      <c r="G590" s="179" t="s">
        <v>55</v>
      </c>
      <c r="H590" s="179" t="s">
        <v>1680</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hidden="1" x14ac:dyDescent="0.2">
      <c r="A591" s="91">
        <v>658</v>
      </c>
      <c r="B591" s="229" t="s">
        <v>1676</v>
      </c>
      <c r="C591" s="263" t="s">
        <v>1664</v>
      </c>
      <c r="D591" s="229" t="s">
        <v>1669</v>
      </c>
      <c r="E591" s="123" t="s">
        <v>1600</v>
      </c>
      <c r="F591" s="179" t="s">
        <v>102</v>
      </c>
      <c r="G591" s="179" t="s">
        <v>55</v>
      </c>
      <c r="H591" s="179" t="s">
        <v>1680</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hidden="1" customHeight="1" x14ac:dyDescent="0.2">
      <c r="A592" s="91">
        <v>659</v>
      </c>
      <c r="B592" s="229" t="s">
        <v>1676</v>
      </c>
      <c r="C592" s="263" t="s">
        <v>1664</v>
      </c>
      <c r="D592" s="229" t="s">
        <v>1670</v>
      </c>
      <c r="E592" s="123" t="s">
        <v>1600</v>
      </c>
      <c r="F592" s="179" t="s">
        <v>102</v>
      </c>
      <c r="G592" s="179" t="s">
        <v>55</v>
      </c>
      <c r="H592" s="26" t="s">
        <v>1680</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hidden="1" customHeight="1" x14ac:dyDescent="0.2">
      <c r="A593" s="91">
        <v>660</v>
      </c>
      <c r="B593" s="229" t="s">
        <v>1676</v>
      </c>
      <c r="C593" s="263" t="s">
        <v>1664</v>
      </c>
      <c r="D593" s="229" t="s">
        <v>1671</v>
      </c>
      <c r="E593" s="123" t="s">
        <v>1600</v>
      </c>
      <c r="F593" s="179" t="s">
        <v>102</v>
      </c>
      <c r="G593" s="179" t="s">
        <v>55</v>
      </c>
      <c r="H593" s="179" t="s">
        <v>1680</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hidden="1" customHeight="1" x14ac:dyDescent="0.2">
      <c r="A594" s="91">
        <v>661</v>
      </c>
      <c r="B594" s="229" t="s">
        <v>1676</v>
      </c>
      <c r="C594" s="263" t="s">
        <v>1664</v>
      </c>
      <c r="D594" s="229" t="s">
        <v>1673</v>
      </c>
      <c r="E594" s="123" t="s">
        <v>1600</v>
      </c>
      <c r="F594" s="179" t="s">
        <v>102</v>
      </c>
      <c r="G594" s="179" t="s">
        <v>55</v>
      </c>
      <c r="H594" s="179" t="s">
        <v>1681</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hidden="1" customHeight="1" x14ac:dyDescent="0.2">
      <c r="A595" s="91">
        <v>662</v>
      </c>
      <c r="B595" s="229" t="s">
        <v>1676</v>
      </c>
      <c r="C595" s="263" t="s">
        <v>1664</v>
      </c>
      <c r="D595" s="229" t="s">
        <v>1672</v>
      </c>
      <c r="E595" s="123" t="s">
        <v>1600</v>
      </c>
      <c r="F595" s="179" t="s">
        <v>102</v>
      </c>
      <c r="G595" s="179" t="s">
        <v>55</v>
      </c>
      <c r="H595" s="179" t="s">
        <v>1680</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hidden="1" customHeight="1" x14ac:dyDescent="0.2">
      <c r="A596" s="92">
        <v>663</v>
      </c>
      <c r="B596" s="229" t="s">
        <v>1676</v>
      </c>
      <c r="C596" s="263" t="s">
        <v>1664</v>
      </c>
      <c r="D596" s="229" t="s">
        <v>1674</v>
      </c>
      <c r="E596" s="123" t="s">
        <v>1600</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1675</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hidden="1" customHeight="1" x14ac:dyDescent="0.2">
      <c r="A597" s="91">
        <v>664</v>
      </c>
      <c r="B597" s="229" t="s">
        <v>1676</v>
      </c>
      <c r="C597" s="263" t="s">
        <v>1664</v>
      </c>
      <c r="D597" s="229" t="s">
        <v>1708</v>
      </c>
      <c r="E597" s="123" t="s">
        <v>1600</v>
      </c>
      <c r="F597" s="179" t="s">
        <v>102</v>
      </c>
      <c r="G597" s="179" t="s">
        <v>55</v>
      </c>
      <c r="H597" s="179" t="s">
        <v>1682</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hidden="1" customHeight="1" x14ac:dyDescent="0.2">
      <c r="A598" s="91">
        <v>665</v>
      </c>
      <c r="B598" s="229" t="s">
        <v>1676</v>
      </c>
      <c r="C598" s="263" t="s">
        <v>1664</v>
      </c>
      <c r="D598" s="229" t="s">
        <v>1709</v>
      </c>
      <c r="E598" s="123" t="s">
        <v>1600</v>
      </c>
      <c r="F598" s="179" t="s">
        <v>102</v>
      </c>
      <c r="G598" s="179" t="s">
        <v>55</v>
      </c>
      <c r="H598" s="26" t="s">
        <v>1682</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hidden="1" customHeight="1" x14ac:dyDescent="0.2">
      <c r="A599" s="91">
        <v>666</v>
      </c>
      <c r="B599" s="229" t="s">
        <v>1676</v>
      </c>
      <c r="C599" s="263" t="s">
        <v>1664</v>
      </c>
      <c r="D599" s="229" t="s">
        <v>1710</v>
      </c>
      <c r="E599" s="123" t="s">
        <v>1600</v>
      </c>
      <c r="F599" s="179" t="s">
        <v>102</v>
      </c>
      <c r="G599" s="179" t="s">
        <v>55</v>
      </c>
      <c r="H599" s="179" t="s">
        <v>1682</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hidden="1" customHeight="1" x14ac:dyDescent="0.2">
      <c r="A600" s="91">
        <v>667</v>
      </c>
      <c r="B600" s="229" t="s">
        <v>1676</v>
      </c>
      <c r="C600" s="263" t="s">
        <v>1664</v>
      </c>
      <c r="D600" s="229" t="s">
        <v>1711</v>
      </c>
      <c r="E600" s="123" t="s">
        <v>1600</v>
      </c>
      <c r="F600" s="179" t="s">
        <v>102</v>
      </c>
      <c r="G600" s="179" t="s">
        <v>55</v>
      </c>
      <c r="H600" s="179" t="s">
        <v>1682</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hidden="1" customHeight="1" x14ac:dyDescent="0.2">
      <c r="A601" s="91">
        <v>668</v>
      </c>
      <c r="B601" s="229" t="s">
        <v>1676</v>
      </c>
      <c r="C601" s="263" t="s">
        <v>1664</v>
      </c>
      <c r="D601" s="229" t="s">
        <v>1712</v>
      </c>
      <c r="E601" s="123" t="s">
        <v>1600</v>
      </c>
      <c r="F601" s="179" t="s">
        <v>102</v>
      </c>
      <c r="G601" s="179" t="s">
        <v>55</v>
      </c>
      <c r="H601" s="26" t="s">
        <v>1682</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hidden="1" customHeight="1" x14ac:dyDescent="0.2">
      <c r="A602" s="92">
        <v>669</v>
      </c>
      <c r="B602" s="229" t="s">
        <v>1714</v>
      </c>
      <c r="C602" s="263" t="s">
        <v>1713</v>
      </c>
      <c r="D602" s="229" t="s">
        <v>1715</v>
      </c>
      <c r="E602" s="123" t="s">
        <v>572</v>
      </c>
      <c r="F602" s="179" t="s">
        <v>102</v>
      </c>
      <c r="G602" s="179" t="s">
        <v>55</v>
      </c>
      <c r="H602" s="179" t="s">
        <v>1716</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hidden="1" customHeight="1" x14ac:dyDescent="0.2">
      <c r="A603" s="91">
        <v>670</v>
      </c>
      <c r="B603" s="229" t="s">
        <v>1689</v>
      </c>
      <c r="C603" s="263" t="s">
        <v>1690</v>
      </c>
      <c r="D603" s="229" t="s">
        <v>1721</v>
      </c>
      <c r="E603" s="123" t="s">
        <v>1683</v>
      </c>
      <c r="F603" s="179" t="s">
        <v>1691</v>
      </c>
      <c r="G603" s="179" t="s">
        <v>55</v>
      </c>
      <c r="H603" s="179" t="s">
        <v>1692</v>
      </c>
      <c r="I603" s="26" t="s">
        <v>1693</v>
      </c>
      <c r="J603" s="22">
        <v>50</v>
      </c>
      <c r="L603" s="180" t="s">
        <v>57</v>
      </c>
      <c r="M603" s="176" t="s">
        <v>58</v>
      </c>
      <c r="N603" s="176">
        <v>0</v>
      </c>
      <c r="O603" s="176" t="s">
        <v>59</v>
      </c>
      <c r="P603" s="176" t="s">
        <v>78</v>
      </c>
      <c r="Q603" s="23" t="s">
        <v>1687</v>
      </c>
      <c r="R603" s="177" t="s">
        <v>170</v>
      </c>
      <c r="Z603" s="167" t="s">
        <v>62</v>
      </c>
      <c r="AA603" s="164">
        <v>6</v>
      </c>
      <c r="AB603" s="164">
        <v>0</v>
      </c>
      <c r="AC603" s="163"/>
      <c r="AD603" s="163"/>
      <c r="AE603" s="163"/>
      <c r="AF603" s="163"/>
      <c r="AG603" s="163"/>
      <c r="AH603" s="163"/>
      <c r="AI603" s="163"/>
      <c r="AJ603" s="163"/>
      <c r="AK603" s="164"/>
      <c r="AL603" s="164"/>
    </row>
    <row r="604" spans="1:44" ht="14.25" hidden="1" customHeight="1" x14ac:dyDescent="0.2">
      <c r="A604" s="91">
        <v>671</v>
      </c>
      <c r="B604" s="229" t="s">
        <v>1689</v>
      </c>
      <c r="C604" s="263" t="s">
        <v>1690</v>
      </c>
      <c r="D604" s="229" t="s">
        <v>1722</v>
      </c>
      <c r="E604" s="123" t="s">
        <v>1684</v>
      </c>
      <c r="F604" s="179" t="s">
        <v>1691</v>
      </c>
      <c r="G604" s="179" t="s">
        <v>55</v>
      </c>
      <c r="H604" s="179" t="s">
        <v>1692</v>
      </c>
      <c r="I604" s="26" t="s">
        <v>1693</v>
      </c>
      <c r="J604" s="22">
        <v>50</v>
      </c>
      <c r="L604" s="180" t="s">
        <v>57</v>
      </c>
      <c r="M604" s="176" t="s">
        <v>58</v>
      </c>
      <c r="N604" s="176">
        <v>0</v>
      </c>
      <c r="O604" s="176" t="s">
        <v>59</v>
      </c>
      <c r="P604" s="176" t="s">
        <v>78</v>
      </c>
      <c r="Q604" s="23" t="s">
        <v>1687</v>
      </c>
      <c r="R604" s="177" t="s">
        <v>170</v>
      </c>
      <c r="Z604" s="167" t="s">
        <v>62</v>
      </c>
      <c r="AA604" s="164">
        <v>6</v>
      </c>
      <c r="AB604" s="164">
        <v>0</v>
      </c>
      <c r="AC604" s="163"/>
      <c r="AD604" s="163"/>
      <c r="AE604" s="163"/>
      <c r="AF604" s="163"/>
      <c r="AG604" s="163"/>
      <c r="AH604" s="163"/>
      <c r="AI604" s="163"/>
      <c r="AJ604" s="163"/>
      <c r="AK604" s="164"/>
      <c r="AL604" s="164"/>
    </row>
    <row r="605" spans="1:44" ht="14.25" hidden="1" customHeight="1" x14ac:dyDescent="0.2">
      <c r="A605" s="91">
        <v>672</v>
      </c>
      <c r="B605" s="229" t="s">
        <v>1689</v>
      </c>
      <c r="C605" s="263" t="s">
        <v>1690</v>
      </c>
      <c r="D605" s="229" t="s">
        <v>1723</v>
      </c>
      <c r="E605" s="123" t="s">
        <v>1685</v>
      </c>
      <c r="F605" s="179" t="s">
        <v>1691</v>
      </c>
      <c r="G605" s="179" t="s">
        <v>55</v>
      </c>
      <c r="H605" s="179" t="s">
        <v>1692</v>
      </c>
      <c r="I605" s="26" t="s">
        <v>1693</v>
      </c>
      <c r="J605" s="22">
        <v>50</v>
      </c>
      <c r="L605" s="180" t="s">
        <v>57</v>
      </c>
      <c r="M605" s="176" t="s">
        <v>58</v>
      </c>
      <c r="N605" s="176">
        <v>0</v>
      </c>
      <c r="O605" s="176" t="s">
        <v>59</v>
      </c>
      <c r="P605" s="176" t="s">
        <v>78</v>
      </c>
      <c r="Q605" s="23" t="s">
        <v>1687</v>
      </c>
      <c r="R605" s="177" t="s">
        <v>170</v>
      </c>
      <c r="Z605" s="167" t="s">
        <v>62</v>
      </c>
      <c r="AA605" s="164">
        <v>6</v>
      </c>
      <c r="AB605" s="164">
        <v>0</v>
      </c>
      <c r="AC605" s="163"/>
      <c r="AD605" s="163"/>
      <c r="AE605" s="163"/>
      <c r="AF605" s="163"/>
      <c r="AG605" s="163"/>
      <c r="AH605" s="163"/>
      <c r="AI605" s="163"/>
      <c r="AJ605" s="163"/>
      <c r="AK605" s="164"/>
      <c r="AL605" s="164"/>
    </row>
    <row r="606" spans="1:44" ht="14.25" hidden="1" customHeight="1" x14ac:dyDescent="0.2">
      <c r="A606" s="91">
        <v>673</v>
      </c>
      <c r="B606" s="229" t="s">
        <v>1689</v>
      </c>
      <c r="C606" s="263" t="s">
        <v>1690</v>
      </c>
      <c r="D606" s="229" t="s">
        <v>1724</v>
      </c>
      <c r="E606" s="123" t="s">
        <v>1600</v>
      </c>
      <c r="F606" s="26" t="s">
        <v>70</v>
      </c>
      <c r="G606" s="26" t="s">
        <v>55</v>
      </c>
      <c r="H606" s="26" t="s">
        <v>1692</v>
      </c>
      <c r="I606" s="26" t="s">
        <v>1693</v>
      </c>
      <c r="J606" s="176">
        <v>50</v>
      </c>
      <c r="K606" s="180"/>
      <c r="L606" s="180" t="s">
        <v>57</v>
      </c>
      <c r="M606" s="176" t="s">
        <v>58</v>
      </c>
      <c r="N606" s="176">
        <v>0</v>
      </c>
      <c r="O606" s="176" t="s">
        <v>59</v>
      </c>
      <c r="P606" s="176" t="s">
        <v>78</v>
      </c>
      <c r="Q606" s="23" t="s">
        <v>1687</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hidden="1" customHeight="1" x14ac:dyDescent="0.2">
      <c r="A607" s="91">
        <v>674</v>
      </c>
      <c r="B607" s="229" t="s">
        <v>1689</v>
      </c>
      <c r="C607" s="263" t="s">
        <v>1690</v>
      </c>
      <c r="D607" s="229" t="s">
        <v>1725</v>
      </c>
      <c r="E607" s="3" t="s">
        <v>1600</v>
      </c>
      <c r="F607" s="26" t="s">
        <v>1686</v>
      </c>
      <c r="G607" s="179" t="s">
        <v>55</v>
      </c>
      <c r="H607" s="26" t="s">
        <v>1692</v>
      </c>
      <c r="I607" s="26" t="s">
        <v>1693</v>
      </c>
      <c r="J607" s="22">
        <v>50</v>
      </c>
      <c r="L607" s="28" t="s">
        <v>57</v>
      </c>
      <c r="M607" s="176" t="s">
        <v>58</v>
      </c>
      <c r="N607" s="176">
        <v>0</v>
      </c>
      <c r="O607" s="176" t="s">
        <v>59</v>
      </c>
      <c r="P607" s="176" t="s">
        <v>78</v>
      </c>
      <c r="Q607" s="23" t="s">
        <v>1687</v>
      </c>
      <c r="R607" s="23" t="s">
        <v>170</v>
      </c>
      <c r="Z607" s="167" t="s">
        <v>62</v>
      </c>
      <c r="AA607" s="164">
        <v>6</v>
      </c>
      <c r="AB607" s="6">
        <v>0</v>
      </c>
    </row>
    <row r="608" spans="1:44" ht="14.25" hidden="1" customHeight="1" x14ac:dyDescent="0.2">
      <c r="A608" s="91">
        <v>675</v>
      </c>
      <c r="B608" s="229" t="s">
        <v>1689</v>
      </c>
      <c r="C608" s="263" t="s">
        <v>1690</v>
      </c>
      <c r="D608" s="229" t="s">
        <v>1726</v>
      </c>
      <c r="E608" s="3" t="s">
        <v>1683</v>
      </c>
      <c r="F608" s="179" t="s">
        <v>1691</v>
      </c>
      <c r="G608" s="179" t="s">
        <v>55</v>
      </c>
      <c r="H608" s="179" t="s">
        <v>1692</v>
      </c>
      <c r="I608" s="179" t="s">
        <v>1694</v>
      </c>
      <c r="J608" s="176">
        <v>50</v>
      </c>
      <c r="K608" s="180"/>
      <c r="L608" s="180" t="s">
        <v>57</v>
      </c>
      <c r="M608" s="176" t="s">
        <v>58</v>
      </c>
      <c r="N608" s="176">
        <v>0</v>
      </c>
      <c r="O608" s="176" t="s">
        <v>59</v>
      </c>
      <c r="P608" s="176" t="s">
        <v>78</v>
      </c>
      <c r="Q608" s="177" t="s">
        <v>1687</v>
      </c>
      <c r="R608" s="177" t="s">
        <v>170</v>
      </c>
      <c r="Z608" s="167" t="s">
        <v>62</v>
      </c>
      <c r="AA608" s="164">
        <v>6</v>
      </c>
      <c r="AB608" s="164">
        <v>0</v>
      </c>
    </row>
    <row r="609" spans="1:70" ht="14.25" hidden="1" customHeight="1" x14ac:dyDescent="0.2">
      <c r="A609" s="91">
        <v>676</v>
      </c>
      <c r="B609" s="229" t="s">
        <v>1689</v>
      </c>
      <c r="C609" s="263" t="s">
        <v>1690</v>
      </c>
      <c r="D609" s="229" t="s">
        <v>1727</v>
      </c>
      <c r="E609" s="3" t="s">
        <v>1684</v>
      </c>
      <c r="F609" s="179" t="s">
        <v>1691</v>
      </c>
      <c r="G609" s="179" t="s">
        <v>55</v>
      </c>
      <c r="H609" s="179" t="s">
        <v>1692</v>
      </c>
      <c r="I609" s="179" t="s">
        <v>1694</v>
      </c>
      <c r="J609" s="176">
        <v>50</v>
      </c>
      <c r="K609" s="180"/>
      <c r="L609" s="180" t="s">
        <v>57</v>
      </c>
      <c r="M609" s="176" t="s">
        <v>58</v>
      </c>
      <c r="N609" s="176">
        <v>0</v>
      </c>
      <c r="O609" s="176" t="s">
        <v>59</v>
      </c>
      <c r="P609" s="176" t="s">
        <v>78</v>
      </c>
      <c r="Q609" s="177" t="s">
        <v>1687</v>
      </c>
      <c r="R609" s="177" t="s">
        <v>170</v>
      </c>
      <c r="Z609" s="167" t="s">
        <v>62</v>
      </c>
      <c r="AA609" s="164">
        <v>6</v>
      </c>
      <c r="AB609" s="164">
        <v>0</v>
      </c>
    </row>
    <row r="610" spans="1:70" ht="14.25" hidden="1" customHeight="1" x14ac:dyDescent="0.2">
      <c r="A610" s="91">
        <v>677</v>
      </c>
      <c r="B610" s="229" t="s">
        <v>1676</v>
      </c>
      <c r="C610" s="263" t="s">
        <v>1664</v>
      </c>
      <c r="D610" s="229" t="s">
        <v>1695</v>
      </c>
      <c r="E610" s="123" t="s">
        <v>1600</v>
      </c>
      <c r="F610" s="26" t="s">
        <v>70</v>
      </c>
      <c r="G610" s="179" t="s">
        <v>55</v>
      </c>
      <c r="H610" s="179" t="s">
        <v>1702</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1665</v>
      </c>
    </row>
    <row r="611" spans="1:70" ht="14.25" hidden="1" customHeight="1" x14ac:dyDescent="0.2">
      <c r="A611" s="91">
        <v>678</v>
      </c>
      <c r="B611" s="229" t="s">
        <v>1676</v>
      </c>
      <c r="C611" s="263" t="s">
        <v>1664</v>
      </c>
      <c r="D611" s="229" t="s">
        <v>1696</v>
      </c>
      <c r="E611" s="123" t="s">
        <v>1600</v>
      </c>
      <c r="F611" s="26" t="s">
        <v>70</v>
      </c>
      <c r="G611" s="179" t="s">
        <v>55</v>
      </c>
      <c r="H611" s="179" t="s">
        <v>1702</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hidden="1" customHeight="1" x14ac:dyDescent="0.2">
      <c r="A612" s="91">
        <v>679</v>
      </c>
      <c r="B612" s="229" t="s">
        <v>1676</v>
      </c>
      <c r="C612" s="263" t="s">
        <v>1664</v>
      </c>
      <c r="D612" s="229" t="s">
        <v>1697</v>
      </c>
      <c r="E612" s="123" t="s">
        <v>1600</v>
      </c>
      <c r="F612" s="179" t="s">
        <v>70</v>
      </c>
      <c r="G612" s="179" t="s">
        <v>55</v>
      </c>
      <c r="H612" s="179" t="s">
        <v>1702</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hidden="1" customHeight="1" x14ac:dyDescent="0.2">
      <c r="A613" s="91">
        <v>680</v>
      </c>
      <c r="B613" s="229" t="s">
        <v>1676</v>
      </c>
      <c r="C613" s="263" t="s">
        <v>1664</v>
      </c>
      <c r="D613" s="229" t="s">
        <v>1698</v>
      </c>
      <c r="E613" s="123" t="s">
        <v>1600</v>
      </c>
      <c r="F613" s="179" t="s">
        <v>70</v>
      </c>
      <c r="G613" s="179" t="s">
        <v>55</v>
      </c>
      <c r="H613" s="179" t="s">
        <v>1702</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hidden="1" customHeight="1" x14ac:dyDescent="0.2">
      <c r="A614" s="91">
        <v>681</v>
      </c>
      <c r="B614" s="229" t="s">
        <v>1676</v>
      </c>
      <c r="C614" s="263" t="s">
        <v>1664</v>
      </c>
      <c r="D614" s="229" t="s">
        <v>1699</v>
      </c>
      <c r="E614" s="123" t="s">
        <v>1600</v>
      </c>
      <c r="F614" s="179" t="s">
        <v>70</v>
      </c>
      <c r="G614" s="179" t="s">
        <v>55</v>
      </c>
      <c r="H614" s="179" t="s">
        <v>1702</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hidden="1" customHeight="1" x14ac:dyDescent="0.2">
      <c r="A615" s="91">
        <v>682</v>
      </c>
      <c r="B615" s="229" t="s">
        <v>1676</v>
      </c>
      <c r="C615" s="263" t="s">
        <v>1664</v>
      </c>
      <c r="D615" s="229" t="s">
        <v>1700</v>
      </c>
      <c r="E615" s="123" t="s">
        <v>1600</v>
      </c>
      <c r="F615" s="179" t="s">
        <v>70</v>
      </c>
      <c r="G615" s="179" t="s">
        <v>55</v>
      </c>
      <c r="H615" s="179" t="s">
        <v>1702</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hidden="1" customHeight="1" x14ac:dyDescent="0.2">
      <c r="A616" s="91">
        <v>683</v>
      </c>
      <c r="B616" s="229" t="s">
        <v>1676</v>
      </c>
      <c r="C616" s="263" t="s">
        <v>1664</v>
      </c>
      <c r="D616" s="229" t="s">
        <v>1677</v>
      </c>
      <c r="E616" s="123" t="s">
        <v>1600</v>
      </c>
      <c r="F616" s="179" t="s">
        <v>70</v>
      </c>
      <c r="G616" s="179" t="s">
        <v>55</v>
      </c>
      <c r="H616" s="179" t="s">
        <v>1702</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hidden="1" customHeight="1" x14ac:dyDescent="0.2">
      <c r="A617" s="91">
        <v>684</v>
      </c>
      <c r="B617" s="229" t="s">
        <v>1676</v>
      </c>
      <c r="C617" s="263" t="s">
        <v>1664</v>
      </c>
      <c r="D617" s="229" t="s">
        <v>1701</v>
      </c>
      <c r="E617" s="123" t="s">
        <v>1600</v>
      </c>
      <c r="F617" s="179" t="s">
        <v>70</v>
      </c>
      <c r="G617" s="179" t="s">
        <v>55</v>
      </c>
      <c r="H617" s="179" t="s">
        <v>1702</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hidden="1" customHeight="1" x14ac:dyDescent="0.2">
      <c r="A618" s="91">
        <v>685</v>
      </c>
      <c r="B618" s="229" t="s">
        <v>1676</v>
      </c>
      <c r="C618" s="263" t="s">
        <v>1664</v>
      </c>
      <c r="D618" s="229" t="s">
        <v>1703</v>
      </c>
      <c r="E618" s="123" t="s">
        <v>1600</v>
      </c>
      <c r="F618" s="179" t="s">
        <v>102</v>
      </c>
      <c r="G618" s="179" t="s">
        <v>55</v>
      </c>
      <c r="H618" s="179" t="s">
        <v>1682</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hidden="1" customHeight="1" x14ac:dyDescent="0.2">
      <c r="A619" s="91">
        <v>686</v>
      </c>
      <c r="B619" s="229" t="s">
        <v>1676</v>
      </c>
      <c r="C619" s="263" t="s">
        <v>1664</v>
      </c>
      <c r="D619" s="229" t="s">
        <v>1704</v>
      </c>
      <c r="E619" s="123" t="s">
        <v>1600</v>
      </c>
      <c r="F619" s="179" t="s">
        <v>102</v>
      </c>
      <c r="G619" s="179" t="s">
        <v>55</v>
      </c>
      <c r="H619" s="179" t="s">
        <v>1682</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hidden="1" customHeight="1" x14ac:dyDescent="0.2">
      <c r="A620" s="91">
        <v>687</v>
      </c>
      <c r="B620" s="229" t="s">
        <v>1676</v>
      </c>
      <c r="C620" s="263" t="s">
        <v>1664</v>
      </c>
      <c r="D620" s="229" t="s">
        <v>1705</v>
      </c>
      <c r="E620" s="123" t="s">
        <v>1600</v>
      </c>
      <c r="F620" s="179" t="s">
        <v>102</v>
      </c>
      <c r="G620" s="179" t="s">
        <v>55</v>
      </c>
      <c r="H620" s="179" t="s">
        <v>1682</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hidden="1" customHeight="1" x14ac:dyDescent="0.2">
      <c r="A621" s="91">
        <v>688</v>
      </c>
      <c r="B621" s="229" t="s">
        <v>1676</v>
      </c>
      <c r="C621" s="263" t="s">
        <v>1664</v>
      </c>
      <c r="D621" s="229" t="s">
        <v>1706</v>
      </c>
      <c r="E621" s="123" t="s">
        <v>1600</v>
      </c>
      <c r="F621" s="179" t="s">
        <v>102</v>
      </c>
      <c r="G621" s="179" t="s">
        <v>55</v>
      </c>
      <c r="H621" s="179" t="s">
        <v>1682</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hidden="1" customHeight="1" x14ac:dyDescent="0.2">
      <c r="A622" s="91">
        <v>689</v>
      </c>
      <c r="B622" s="229" t="s">
        <v>1676</v>
      </c>
      <c r="C622" s="263" t="s">
        <v>1664</v>
      </c>
      <c r="D622" s="229" t="s">
        <v>1707</v>
      </c>
      <c r="E622" s="123" t="s">
        <v>1600</v>
      </c>
      <c r="F622" s="179" t="s">
        <v>102</v>
      </c>
      <c r="G622" s="179" t="s">
        <v>55</v>
      </c>
      <c r="H622" s="179" t="s">
        <v>1682</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hidden="1" customHeight="1" x14ac:dyDescent="0.2">
      <c r="A623" s="91">
        <v>690</v>
      </c>
      <c r="B623" s="229" t="s">
        <v>1817</v>
      </c>
      <c r="C623" s="263" t="s">
        <v>1818</v>
      </c>
      <c r="D623" s="229" t="s">
        <v>1715</v>
      </c>
      <c r="E623" s="123" t="s">
        <v>572</v>
      </c>
      <c r="F623" s="179" t="s">
        <v>102</v>
      </c>
      <c r="G623" s="179" t="s">
        <v>55</v>
      </c>
      <c r="H623" s="179" t="s">
        <v>1819</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hidden="1" customHeight="1" x14ac:dyDescent="0.2">
      <c r="A624" s="91">
        <v>691</v>
      </c>
      <c r="B624" s="229" t="s">
        <v>1520</v>
      </c>
      <c r="C624" s="263" t="s">
        <v>1521</v>
      </c>
      <c r="D624" s="229" t="s">
        <v>1588</v>
      </c>
      <c r="E624" s="123" t="s">
        <v>355</v>
      </c>
      <c r="F624" s="179" t="s">
        <v>70</v>
      </c>
      <c r="G624" s="179" t="s">
        <v>55</v>
      </c>
      <c r="H624" s="179" t="s">
        <v>237</v>
      </c>
      <c r="I624" s="179"/>
      <c r="J624" s="176">
        <v>250</v>
      </c>
      <c r="K624" s="180"/>
      <c r="L624" s="180" t="s">
        <v>57</v>
      </c>
      <c r="M624" s="176" t="s">
        <v>77</v>
      </c>
      <c r="N624" s="176">
        <v>0</v>
      </c>
      <c r="O624" s="176" t="s">
        <v>59</v>
      </c>
      <c r="P624" s="176" t="s">
        <v>78</v>
      </c>
      <c r="Q624" s="177" t="s">
        <v>1820</v>
      </c>
      <c r="R624" s="177" t="s">
        <v>1821</v>
      </c>
      <c r="S624" s="178">
        <v>3</v>
      </c>
      <c r="T624" s="177"/>
      <c r="U624" s="177" t="s">
        <v>1822</v>
      </c>
      <c r="V624" s="165" t="s">
        <v>613</v>
      </c>
      <c r="W624" s="166" t="s">
        <v>730</v>
      </c>
      <c r="X624" s="106"/>
      <c r="Y624" s="165" t="s">
        <v>1823</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1824</v>
      </c>
      <c r="BR624" s="163" t="s">
        <v>1825</v>
      </c>
    </row>
    <row r="625" spans="1:70" s="122" customFormat="1" ht="14.25" hidden="1" customHeight="1" x14ac:dyDescent="0.2">
      <c r="A625" s="91">
        <v>692</v>
      </c>
      <c r="B625" s="229" t="s">
        <v>1520</v>
      </c>
      <c r="C625" s="263" t="s">
        <v>1521</v>
      </c>
      <c r="D625" s="229" t="s">
        <v>1584</v>
      </c>
      <c r="E625" s="123" t="s">
        <v>355</v>
      </c>
      <c r="F625" s="179" t="s">
        <v>70</v>
      </c>
      <c r="G625" s="179" t="s">
        <v>55</v>
      </c>
      <c r="H625" s="179" t="s">
        <v>323</v>
      </c>
      <c r="I625" s="179"/>
      <c r="J625" s="176">
        <v>125</v>
      </c>
      <c r="K625" s="180"/>
      <c r="L625" s="180" t="s">
        <v>57</v>
      </c>
      <c r="M625" s="176" t="s">
        <v>77</v>
      </c>
      <c r="N625" s="176">
        <v>0</v>
      </c>
      <c r="O625" s="176" t="s">
        <v>59</v>
      </c>
      <c r="P625" s="176" t="s">
        <v>78</v>
      </c>
      <c r="Q625" s="177" t="s">
        <v>1820</v>
      </c>
      <c r="R625" s="177" t="s">
        <v>1821</v>
      </c>
      <c r="S625" s="178">
        <v>15</v>
      </c>
      <c r="T625" s="177"/>
      <c r="U625" s="177" t="s">
        <v>1822</v>
      </c>
      <c r="V625" s="165" t="s">
        <v>613</v>
      </c>
      <c r="W625" s="166" t="s">
        <v>730</v>
      </c>
      <c r="X625" s="106"/>
      <c r="Y625" s="165" t="s">
        <v>1823</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1824</v>
      </c>
      <c r="BR625" s="163" t="s">
        <v>1826</v>
      </c>
    </row>
    <row r="626" spans="1:70" s="122" customFormat="1" ht="14.25" hidden="1" customHeight="1" x14ac:dyDescent="0.2">
      <c r="A626" s="91">
        <v>693</v>
      </c>
      <c r="B626" s="229" t="s">
        <v>1520</v>
      </c>
      <c r="C626" s="263" t="s">
        <v>1521</v>
      </c>
      <c r="D626" s="229" t="s">
        <v>1585</v>
      </c>
      <c r="E626" s="123" t="s">
        <v>355</v>
      </c>
      <c r="F626" s="179" t="s">
        <v>70</v>
      </c>
      <c r="G626" s="179" t="s">
        <v>55</v>
      </c>
      <c r="H626" s="179" t="s">
        <v>323</v>
      </c>
      <c r="I626" s="179"/>
      <c r="J626" s="176">
        <v>250</v>
      </c>
      <c r="K626" s="180"/>
      <c r="L626" s="180" t="s">
        <v>57</v>
      </c>
      <c r="M626" s="176" t="s">
        <v>77</v>
      </c>
      <c r="N626" s="176">
        <v>0</v>
      </c>
      <c r="O626" s="176" t="s">
        <v>59</v>
      </c>
      <c r="P626" s="176" t="s">
        <v>78</v>
      </c>
      <c r="Q626" s="177" t="s">
        <v>1820</v>
      </c>
      <c r="R626" s="177" t="s">
        <v>1821</v>
      </c>
      <c r="S626" s="178">
        <v>15</v>
      </c>
      <c r="T626" s="177"/>
      <c r="U626" s="177" t="s">
        <v>1822</v>
      </c>
      <c r="V626" s="165" t="s">
        <v>613</v>
      </c>
      <c r="W626" s="166" t="s">
        <v>730</v>
      </c>
      <c r="X626" s="106"/>
      <c r="Y626" s="165" t="s">
        <v>1823</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1824</v>
      </c>
      <c r="BR626" s="163" t="s">
        <v>1826</v>
      </c>
    </row>
    <row r="627" spans="1:70" ht="12.75" hidden="1" customHeight="1" x14ac:dyDescent="0.2">
      <c r="A627" s="91">
        <v>694</v>
      </c>
      <c r="B627" s="229" t="s">
        <v>1520</v>
      </c>
      <c r="C627" s="263" t="s">
        <v>1521</v>
      </c>
      <c r="D627" s="229" t="s">
        <v>1586</v>
      </c>
      <c r="E627" s="3" t="s">
        <v>355</v>
      </c>
      <c r="F627" s="26" t="s">
        <v>70</v>
      </c>
      <c r="G627" s="26" t="s">
        <v>55</v>
      </c>
      <c r="H627" s="26" t="s">
        <v>323</v>
      </c>
      <c r="J627" s="22">
        <v>500</v>
      </c>
      <c r="L627" s="28" t="s">
        <v>57</v>
      </c>
      <c r="M627" s="22" t="s">
        <v>77</v>
      </c>
      <c r="N627" s="22">
        <v>0</v>
      </c>
      <c r="O627" s="22" t="s">
        <v>59</v>
      </c>
      <c r="P627" s="22" t="s">
        <v>78</v>
      </c>
      <c r="Q627" s="23" t="s">
        <v>1820</v>
      </c>
      <c r="R627" s="23" t="s">
        <v>1821</v>
      </c>
      <c r="S627" s="24">
        <v>15</v>
      </c>
      <c r="U627" s="23" t="s">
        <v>1822</v>
      </c>
      <c r="V627" s="25" t="s">
        <v>613</v>
      </c>
      <c r="W627" s="65" t="s">
        <v>730</v>
      </c>
      <c r="Y627" s="25" t="s">
        <v>1823</v>
      </c>
      <c r="Z627" s="83" t="s">
        <v>62</v>
      </c>
      <c r="AA627" s="6">
        <v>4</v>
      </c>
      <c r="AB627" s="6">
        <v>1</v>
      </c>
      <c r="AD627" s="5" t="s">
        <v>79</v>
      </c>
      <c r="AI627" s="5">
        <v>19</v>
      </c>
      <c r="AJ627" s="5">
        <v>20</v>
      </c>
      <c r="AL627" s="6" t="s">
        <v>80</v>
      </c>
      <c r="AQ627" s="6">
        <v>61.2</v>
      </c>
      <c r="AR627" s="6">
        <v>77.3</v>
      </c>
      <c r="BQ627" s="6" t="s">
        <v>1824</v>
      </c>
      <c r="BR627" s="5" t="s">
        <v>1826</v>
      </c>
    </row>
    <row r="628" spans="1:70" ht="12.75" hidden="1" customHeight="1" x14ac:dyDescent="0.2">
      <c r="A628" s="91">
        <v>695</v>
      </c>
      <c r="B628" s="229" t="s">
        <v>1520</v>
      </c>
      <c r="C628" s="263" t="s">
        <v>1521</v>
      </c>
      <c r="D628" s="229" t="s">
        <v>1587</v>
      </c>
      <c r="E628" s="3" t="s">
        <v>355</v>
      </c>
      <c r="F628" s="26" t="s">
        <v>70</v>
      </c>
      <c r="G628" s="26" t="s">
        <v>55</v>
      </c>
      <c r="H628" s="26" t="s">
        <v>323</v>
      </c>
      <c r="J628" s="22">
        <v>900</v>
      </c>
      <c r="L628" s="28" t="s">
        <v>57</v>
      </c>
      <c r="M628" s="22" t="s">
        <v>77</v>
      </c>
      <c r="N628" s="22">
        <v>0</v>
      </c>
      <c r="O628" s="22" t="s">
        <v>59</v>
      </c>
      <c r="P628" s="22" t="s">
        <v>78</v>
      </c>
      <c r="Q628" s="23" t="s">
        <v>1820</v>
      </c>
      <c r="R628" s="23" t="s">
        <v>1821</v>
      </c>
      <c r="S628" s="24">
        <v>15</v>
      </c>
      <c r="U628" s="23" t="s">
        <v>1822</v>
      </c>
      <c r="V628" s="25" t="s">
        <v>613</v>
      </c>
      <c r="W628" s="65" t="s">
        <v>730</v>
      </c>
      <c r="Y628" s="25" t="s">
        <v>1823</v>
      </c>
      <c r="Z628" s="83" t="s">
        <v>62</v>
      </c>
      <c r="AA628" s="6">
        <v>3</v>
      </c>
      <c r="AB628" s="6">
        <v>1</v>
      </c>
      <c r="AD628" s="5" t="s">
        <v>79</v>
      </c>
      <c r="AI628" s="5">
        <v>19</v>
      </c>
      <c r="AJ628" s="5">
        <v>19</v>
      </c>
      <c r="AL628" s="6" t="s">
        <v>80</v>
      </c>
      <c r="AQ628" s="6">
        <v>62.2</v>
      </c>
      <c r="AR628" s="6">
        <v>77.3</v>
      </c>
      <c r="BQ628" s="6" t="s">
        <v>1824</v>
      </c>
      <c r="BR628" s="5" t="s">
        <v>1826</v>
      </c>
    </row>
    <row r="629" spans="1:70" ht="12.75" hidden="1" customHeight="1" x14ac:dyDescent="0.2">
      <c r="A629" s="91">
        <v>696</v>
      </c>
      <c r="B629" s="229" t="s">
        <v>1522</v>
      </c>
      <c r="C629" s="263" t="s">
        <v>1523</v>
      </c>
      <c r="D629" s="229" t="s">
        <v>1524</v>
      </c>
      <c r="E629" s="3" t="s">
        <v>355</v>
      </c>
      <c r="F629" s="26" t="s">
        <v>70</v>
      </c>
      <c r="G629" s="26" t="s">
        <v>55</v>
      </c>
      <c r="H629" s="26" t="s">
        <v>1944</v>
      </c>
      <c r="J629" s="22">
        <v>500</v>
      </c>
      <c r="L629" s="28" t="s">
        <v>57</v>
      </c>
      <c r="M629" s="22" t="s">
        <v>77</v>
      </c>
      <c r="N629" s="22">
        <v>0</v>
      </c>
      <c r="O629" s="22" t="s">
        <v>59</v>
      </c>
      <c r="P629" s="22" t="s">
        <v>78</v>
      </c>
      <c r="Q629" s="23" t="s">
        <v>1827</v>
      </c>
      <c r="R629" s="23" t="s">
        <v>1828</v>
      </c>
      <c r="S629" s="24">
        <v>30</v>
      </c>
      <c r="Z629" s="83" t="s">
        <v>62</v>
      </c>
      <c r="AA629" s="6">
        <v>6</v>
      </c>
      <c r="AB629" s="6">
        <v>1</v>
      </c>
      <c r="AC629" s="5">
        <v>24.5</v>
      </c>
      <c r="AD629" s="5" t="s">
        <v>79</v>
      </c>
      <c r="AE629" s="5" t="s">
        <v>115</v>
      </c>
      <c r="AF629" s="5">
        <v>1.6</v>
      </c>
      <c r="AG629" s="5" t="s">
        <v>79</v>
      </c>
      <c r="AH629" s="5" t="s">
        <v>1829</v>
      </c>
      <c r="AK629" s="6">
        <v>64</v>
      </c>
      <c r="AL629" s="6" t="s">
        <v>80</v>
      </c>
      <c r="AM629" s="6" t="s">
        <v>115</v>
      </c>
      <c r="AN629" s="6">
        <v>7.2</v>
      </c>
      <c r="AO629" s="6" t="s">
        <v>80</v>
      </c>
      <c r="AP629" s="6" t="s">
        <v>1829</v>
      </c>
      <c r="BQ629" s="6" t="s">
        <v>183</v>
      </c>
      <c r="BR629" s="5" t="s">
        <v>1830</v>
      </c>
    </row>
    <row r="630" spans="1:70" ht="12.75" hidden="1" customHeight="1" x14ac:dyDescent="0.2">
      <c r="A630" s="91">
        <v>697</v>
      </c>
      <c r="B630" s="229" t="s">
        <v>1561</v>
      </c>
      <c r="C630" s="263" t="s">
        <v>1562</v>
      </c>
      <c r="D630" s="229" t="s">
        <v>1563</v>
      </c>
      <c r="E630" s="3" t="s">
        <v>355</v>
      </c>
      <c r="F630" s="26" t="s">
        <v>70</v>
      </c>
      <c r="G630" s="26" t="s">
        <v>55</v>
      </c>
      <c r="H630" s="26" t="s">
        <v>1944</v>
      </c>
      <c r="J630" s="22">
        <v>300</v>
      </c>
      <c r="L630" s="28" t="s">
        <v>57</v>
      </c>
      <c r="M630" s="22" t="s">
        <v>77</v>
      </c>
      <c r="N630" s="22">
        <v>0</v>
      </c>
      <c r="O630" s="22" t="s">
        <v>59</v>
      </c>
      <c r="P630" s="22" t="s">
        <v>78</v>
      </c>
      <c r="Q630" s="23" t="s">
        <v>1820</v>
      </c>
      <c r="R630" s="23" t="s">
        <v>1887</v>
      </c>
      <c r="S630" s="24">
        <v>15</v>
      </c>
      <c r="U630" s="23" t="s">
        <v>1888</v>
      </c>
      <c r="Z630" s="83" t="s">
        <v>62</v>
      </c>
      <c r="AA630" s="6">
        <v>8</v>
      </c>
      <c r="AB630" s="6">
        <v>2</v>
      </c>
      <c r="AD630" s="5" t="s">
        <v>79</v>
      </c>
      <c r="AI630" s="5">
        <v>22</v>
      </c>
      <c r="AJ630" s="5">
        <v>33</v>
      </c>
      <c r="BQ630" s="6" t="s">
        <v>1852</v>
      </c>
      <c r="BR630" s="5" t="s">
        <v>1889</v>
      </c>
    </row>
    <row r="631" spans="1:70" ht="12.75" hidden="1" customHeight="1" x14ac:dyDescent="0.2">
      <c r="A631" s="91">
        <v>698</v>
      </c>
      <c r="B631" s="229" t="s">
        <v>1576</v>
      </c>
      <c r="C631" s="263" t="s">
        <v>1577</v>
      </c>
      <c r="D631" s="229" t="s">
        <v>1578</v>
      </c>
      <c r="E631" s="3" t="s">
        <v>355</v>
      </c>
      <c r="F631" s="26" t="s">
        <v>70</v>
      </c>
      <c r="G631" s="26" t="s">
        <v>55</v>
      </c>
      <c r="H631" s="26" t="s">
        <v>406</v>
      </c>
      <c r="J631" s="22">
        <v>125</v>
      </c>
      <c r="L631" s="28" t="s">
        <v>57</v>
      </c>
      <c r="M631" s="22" t="s">
        <v>77</v>
      </c>
      <c r="N631" s="22">
        <v>0</v>
      </c>
      <c r="O631" s="22" t="s">
        <v>59</v>
      </c>
      <c r="P631" s="22" t="s">
        <v>78</v>
      </c>
      <c r="Q631" s="23" t="s">
        <v>1155</v>
      </c>
      <c r="R631" s="23" t="s">
        <v>1906</v>
      </c>
      <c r="S631" s="24">
        <v>30</v>
      </c>
      <c r="V631" s="25" t="s">
        <v>613</v>
      </c>
      <c r="W631" s="65" t="s">
        <v>1907</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1908</v>
      </c>
    </row>
    <row r="632" spans="1:70" ht="12.75" hidden="1" customHeight="1" x14ac:dyDescent="0.2">
      <c r="A632" s="91">
        <v>699</v>
      </c>
      <c r="B632" s="229" t="s">
        <v>1948</v>
      </c>
      <c r="C632" s="259" t="s">
        <v>1949</v>
      </c>
      <c r="D632" s="229" t="s">
        <v>1950</v>
      </c>
      <c r="E632" s="3" t="s">
        <v>1951</v>
      </c>
      <c r="F632" s="26" t="s">
        <v>102</v>
      </c>
      <c r="G632" s="26" t="s">
        <v>55</v>
      </c>
      <c r="H632" s="26" t="s">
        <v>56</v>
      </c>
      <c r="J632" s="22">
        <v>0.5</v>
      </c>
      <c r="L632" s="28" t="s">
        <v>57</v>
      </c>
      <c r="M632" s="22" t="s">
        <v>58</v>
      </c>
      <c r="N632" s="22">
        <v>0</v>
      </c>
      <c r="O632" s="22" t="s">
        <v>59</v>
      </c>
      <c r="P632" s="22" t="s">
        <v>78</v>
      </c>
      <c r="T632" s="23" t="s">
        <v>1952</v>
      </c>
      <c r="V632" s="25" t="s">
        <v>61</v>
      </c>
      <c r="W632" s="65" t="s">
        <v>1953</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hidden="1" customHeight="1" x14ac:dyDescent="0.2">
      <c r="A633" s="91">
        <v>700</v>
      </c>
      <c r="B633" s="229" t="s">
        <v>1954</v>
      </c>
      <c r="C633" s="259" t="s">
        <v>1955</v>
      </c>
      <c r="D633" s="229" t="s">
        <v>1956</v>
      </c>
      <c r="E633" s="3" t="s">
        <v>1951</v>
      </c>
      <c r="F633" s="26" t="s">
        <v>102</v>
      </c>
      <c r="G633" s="26" t="s">
        <v>55</v>
      </c>
      <c r="H633" s="26" t="s">
        <v>56</v>
      </c>
      <c r="J633" s="22">
        <v>0.5</v>
      </c>
      <c r="L633" s="28" t="s">
        <v>57</v>
      </c>
      <c r="M633" s="22" t="s">
        <v>58</v>
      </c>
      <c r="N633" s="22">
        <v>0</v>
      </c>
      <c r="O633" s="22" t="s">
        <v>59</v>
      </c>
      <c r="P633" s="22" t="s">
        <v>78</v>
      </c>
      <c r="R633" s="23" t="s">
        <v>1957</v>
      </c>
      <c r="T633" s="23" t="s">
        <v>1952</v>
      </c>
      <c r="V633" s="25" t="s">
        <v>61</v>
      </c>
      <c r="W633" s="65" t="s">
        <v>1953</v>
      </c>
      <c r="X633" s="106">
        <v>3</v>
      </c>
      <c r="Z633" s="83" t="s">
        <v>62</v>
      </c>
      <c r="AA633" s="6">
        <v>19</v>
      </c>
      <c r="AD633" s="5" t="s">
        <v>79</v>
      </c>
      <c r="AI633" s="5">
        <v>20</v>
      </c>
      <c r="AJ633" s="5">
        <v>45</v>
      </c>
      <c r="BQ633" s="6" t="s">
        <v>120</v>
      </c>
    </row>
    <row r="634" spans="1:70" ht="12.75" hidden="1" customHeight="1" x14ac:dyDescent="0.2">
      <c r="A634" s="91">
        <v>701</v>
      </c>
      <c r="B634" s="229" t="s">
        <v>1958</v>
      </c>
      <c r="C634" s="259" t="s">
        <v>1959</v>
      </c>
      <c r="D634" s="229" t="s">
        <v>1960</v>
      </c>
      <c r="E634" s="3" t="s">
        <v>1951</v>
      </c>
      <c r="F634" s="26" t="s">
        <v>102</v>
      </c>
      <c r="G634" s="26" t="s">
        <v>55</v>
      </c>
      <c r="H634" s="26" t="s">
        <v>56</v>
      </c>
      <c r="J634" s="22">
        <v>0.125</v>
      </c>
      <c r="L634" s="28" t="s">
        <v>57</v>
      </c>
      <c r="M634" s="22" t="s">
        <v>58</v>
      </c>
      <c r="N634" s="22">
        <v>0</v>
      </c>
      <c r="O634" s="22" t="s">
        <v>59</v>
      </c>
      <c r="P634" s="22" t="s">
        <v>78</v>
      </c>
      <c r="T634" s="23" t="s">
        <v>1952</v>
      </c>
      <c r="Y634" s="25" t="s">
        <v>1961</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hidden="1" customHeight="1" x14ac:dyDescent="0.2">
      <c r="A635" s="91">
        <v>702</v>
      </c>
      <c r="B635" s="229" t="s">
        <v>1958</v>
      </c>
      <c r="C635" s="259" t="s">
        <v>1959</v>
      </c>
      <c r="D635" s="229" t="s">
        <v>1962</v>
      </c>
      <c r="E635" s="3" t="s">
        <v>1951</v>
      </c>
      <c r="F635" s="26" t="s">
        <v>102</v>
      </c>
      <c r="G635" s="26" t="s">
        <v>55</v>
      </c>
      <c r="H635" s="26" t="s">
        <v>56</v>
      </c>
      <c r="J635" s="22">
        <v>0.25</v>
      </c>
      <c r="L635" s="28" t="s">
        <v>57</v>
      </c>
      <c r="M635" s="22" t="s">
        <v>58</v>
      </c>
      <c r="N635" s="22">
        <v>0</v>
      </c>
      <c r="O635" s="22" t="s">
        <v>59</v>
      </c>
      <c r="P635" s="22" t="s">
        <v>78</v>
      </c>
      <c r="T635" s="23" t="s">
        <v>1952</v>
      </c>
      <c r="Y635" s="25" t="s">
        <v>1961</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hidden="1" customHeight="1" x14ac:dyDescent="0.2">
      <c r="A636" s="91">
        <v>703</v>
      </c>
      <c r="B636" s="229" t="s">
        <v>1963</v>
      </c>
      <c r="C636" s="259" t="s">
        <v>1964</v>
      </c>
      <c r="D636" s="229" t="s">
        <v>1965</v>
      </c>
      <c r="E636" s="3" t="s">
        <v>1951</v>
      </c>
      <c r="F636" s="26" t="s">
        <v>102</v>
      </c>
      <c r="G636" s="26" t="s">
        <v>55</v>
      </c>
      <c r="H636" s="26" t="s">
        <v>56</v>
      </c>
      <c r="J636" s="22">
        <v>0.25</v>
      </c>
      <c r="L636" s="28" t="s">
        <v>57</v>
      </c>
      <c r="M636" s="22" t="s">
        <v>58</v>
      </c>
      <c r="N636" s="22">
        <v>0</v>
      </c>
      <c r="O636" s="22" t="s">
        <v>59</v>
      </c>
      <c r="P636" s="22" t="s">
        <v>78</v>
      </c>
      <c r="T636" s="23" t="s">
        <v>1952</v>
      </c>
      <c r="U636" s="23" t="s">
        <v>1966</v>
      </c>
      <c r="X636" s="106">
        <v>3</v>
      </c>
      <c r="Y636" s="25" t="s">
        <v>1961</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hidden="1" customHeight="1" x14ac:dyDescent="0.2">
      <c r="A637" s="91">
        <v>704</v>
      </c>
      <c r="B637" s="229" t="s">
        <v>2165</v>
      </c>
      <c r="C637" s="263" t="s">
        <v>1967</v>
      </c>
      <c r="D637" s="229" t="s">
        <v>1968</v>
      </c>
      <c r="E637" s="3" t="s">
        <v>1951</v>
      </c>
      <c r="F637" s="26" t="s">
        <v>102</v>
      </c>
      <c r="G637" s="26" t="s">
        <v>55</v>
      </c>
      <c r="H637" s="26" t="s">
        <v>65</v>
      </c>
      <c r="J637" s="22">
        <v>0.125</v>
      </c>
      <c r="L637" s="28" t="s">
        <v>57</v>
      </c>
      <c r="M637" s="22" t="s">
        <v>58</v>
      </c>
      <c r="N637" s="22">
        <v>0</v>
      </c>
      <c r="O637" s="22" t="s">
        <v>59</v>
      </c>
      <c r="P637" s="22" t="s">
        <v>78</v>
      </c>
      <c r="R637" s="23" t="s">
        <v>2389</v>
      </c>
      <c r="U637" s="23" t="s">
        <v>1969</v>
      </c>
      <c r="V637" s="25" t="s">
        <v>435</v>
      </c>
      <c r="X637" s="106" t="s">
        <v>202</v>
      </c>
      <c r="Y637" s="25" t="s">
        <v>516</v>
      </c>
      <c r="Z637" s="83" t="s">
        <v>62</v>
      </c>
      <c r="AA637" s="6">
        <v>12</v>
      </c>
      <c r="AB637" s="6">
        <v>6</v>
      </c>
      <c r="AD637" s="5" t="s">
        <v>79</v>
      </c>
      <c r="AI637" s="5">
        <v>21</v>
      </c>
      <c r="AJ637" s="5">
        <v>39</v>
      </c>
      <c r="BQ637" s="6" t="s">
        <v>213</v>
      </c>
      <c r="BR637" s="5" t="s">
        <v>2391</v>
      </c>
    </row>
    <row r="638" spans="1:70" ht="12.75" hidden="1" customHeight="1" x14ac:dyDescent="0.2">
      <c r="A638" s="91">
        <v>705</v>
      </c>
      <c r="B638" s="229" t="s">
        <v>1970</v>
      </c>
      <c r="C638" s="259" t="s">
        <v>1971</v>
      </c>
      <c r="D638" s="229" t="s">
        <v>1972</v>
      </c>
      <c r="E638" s="3" t="s">
        <v>1951</v>
      </c>
      <c r="F638" s="26" t="s">
        <v>102</v>
      </c>
      <c r="G638" s="26" t="s">
        <v>55</v>
      </c>
      <c r="H638" s="26" t="s">
        <v>56</v>
      </c>
      <c r="J638" s="22">
        <v>0.25</v>
      </c>
      <c r="L638" s="28" t="s">
        <v>57</v>
      </c>
      <c r="M638" s="22" t="s">
        <v>58</v>
      </c>
      <c r="N638" s="22">
        <v>0</v>
      </c>
      <c r="O638" s="22" t="s">
        <v>59</v>
      </c>
      <c r="P638" s="22" t="s">
        <v>78</v>
      </c>
      <c r="T638" s="23">
        <v>240</v>
      </c>
      <c r="U638" s="23" t="s">
        <v>1973</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hidden="1" customHeight="1" x14ac:dyDescent="0.2">
      <c r="A639" s="91">
        <v>706</v>
      </c>
      <c r="B639" s="229" t="s">
        <v>1970</v>
      </c>
      <c r="C639" s="259" t="s">
        <v>1971</v>
      </c>
      <c r="D639" s="229" t="s">
        <v>1975</v>
      </c>
      <c r="E639" s="3" t="s">
        <v>1951</v>
      </c>
      <c r="F639" s="26" t="s">
        <v>102</v>
      </c>
      <c r="G639" s="26" t="s">
        <v>55</v>
      </c>
      <c r="H639" s="26" t="s">
        <v>56</v>
      </c>
      <c r="J639" s="22">
        <v>0.25</v>
      </c>
      <c r="L639" s="28" t="s">
        <v>57</v>
      </c>
      <c r="M639" s="22" t="s">
        <v>58</v>
      </c>
      <c r="N639" s="22">
        <v>0</v>
      </c>
      <c r="O639" s="22" t="s">
        <v>59</v>
      </c>
      <c r="P639" s="22" t="s">
        <v>78</v>
      </c>
      <c r="T639" s="23">
        <v>240</v>
      </c>
      <c r="U639" s="23" t="s">
        <v>1973</v>
      </c>
      <c r="X639" s="106">
        <v>3</v>
      </c>
      <c r="Y639" s="25" t="s">
        <v>1974</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hidden="1" customHeight="1" x14ac:dyDescent="0.2">
      <c r="A640" s="91">
        <v>707</v>
      </c>
      <c r="B640" s="229" t="s">
        <v>1976</v>
      </c>
      <c r="C640" s="259" t="s">
        <v>1977</v>
      </c>
      <c r="D640" s="229" t="s">
        <v>1978</v>
      </c>
      <c r="E640" s="3" t="s">
        <v>1951</v>
      </c>
      <c r="F640" s="26" t="s">
        <v>102</v>
      </c>
      <c r="G640" s="26" t="s">
        <v>55</v>
      </c>
      <c r="H640" s="26" t="s">
        <v>56</v>
      </c>
      <c r="J640" s="22">
        <v>0.25</v>
      </c>
      <c r="L640" s="28" t="s">
        <v>57</v>
      </c>
      <c r="M640" s="22" t="s">
        <v>58</v>
      </c>
      <c r="N640" s="22">
        <v>0</v>
      </c>
      <c r="O640" s="22" t="s">
        <v>59</v>
      </c>
      <c r="P640" s="22" t="s">
        <v>78</v>
      </c>
      <c r="T640" s="23">
        <v>240</v>
      </c>
      <c r="U640" s="23" t="s">
        <v>1973</v>
      </c>
      <c r="X640" s="106">
        <v>3</v>
      </c>
      <c r="Y640" s="25" t="s">
        <v>1974</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hidden="1" customHeight="1" x14ac:dyDescent="0.2">
      <c r="A641" s="91">
        <v>708</v>
      </c>
      <c r="B641" s="229" t="s">
        <v>1976</v>
      </c>
      <c r="C641" s="259" t="s">
        <v>1977</v>
      </c>
      <c r="D641" s="229" t="s">
        <v>1979</v>
      </c>
      <c r="E641" s="3" t="s">
        <v>1951</v>
      </c>
      <c r="F641" s="26" t="s">
        <v>102</v>
      </c>
      <c r="G641" s="26" t="s">
        <v>55</v>
      </c>
      <c r="H641" s="26" t="s">
        <v>56</v>
      </c>
      <c r="J641" s="22">
        <v>0.25</v>
      </c>
      <c r="L641" s="28" t="s">
        <v>57</v>
      </c>
      <c r="M641" s="22" t="s">
        <v>58</v>
      </c>
      <c r="N641" s="22">
        <v>0</v>
      </c>
      <c r="O641" s="22" t="s">
        <v>59</v>
      </c>
      <c r="P641" s="22" t="s">
        <v>78</v>
      </c>
      <c r="T641" s="23">
        <v>240</v>
      </c>
      <c r="U641" s="23" t="s">
        <v>1973</v>
      </c>
      <c r="X641" s="106">
        <v>3</v>
      </c>
      <c r="Y641" s="25" t="s">
        <v>1974</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hidden="1" customHeight="1" x14ac:dyDescent="0.2">
      <c r="A642" s="91">
        <v>709</v>
      </c>
      <c r="B642" s="229" t="s">
        <v>1980</v>
      </c>
      <c r="C642" s="259" t="s">
        <v>1981</v>
      </c>
      <c r="D642" s="229" t="s">
        <v>1982</v>
      </c>
      <c r="E642" s="3" t="s">
        <v>1951</v>
      </c>
      <c r="F642" s="26" t="s">
        <v>102</v>
      </c>
      <c r="G642" s="26" t="s">
        <v>55</v>
      </c>
      <c r="H642" s="26" t="s">
        <v>65</v>
      </c>
      <c r="J642" s="22">
        <v>0.25</v>
      </c>
      <c r="L642" s="28" t="s">
        <v>57</v>
      </c>
      <c r="M642" s="22" t="s">
        <v>58</v>
      </c>
      <c r="N642" s="22">
        <v>0</v>
      </c>
      <c r="O642" s="22" t="s">
        <v>59</v>
      </c>
      <c r="P642" s="22" t="s">
        <v>78</v>
      </c>
      <c r="R642" s="23" t="s">
        <v>1957</v>
      </c>
      <c r="T642" s="23">
        <v>250</v>
      </c>
      <c r="V642" s="25" t="s">
        <v>61</v>
      </c>
      <c r="W642" s="65">
        <v>5</v>
      </c>
      <c r="X642" s="106">
        <v>4</v>
      </c>
      <c r="Y642" s="25" t="s">
        <v>1983</v>
      </c>
      <c r="Z642" s="83" t="s">
        <v>62</v>
      </c>
      <c r="AA642" s="6">
        <v>10</v>
      </c>
      <c r="AB642" s="6">
        <v>4</v>
      </c>
      <c r="AD642" s="5" t="s">
        <v>79</v>
      </c>
      <c r="AI642" s="5">
        <v>22</v>
      </c>
      <c r="AJ642" s="5">
        <v>29</v>
      </c>
      <c r="AL642" s="6" t="s">
        <v>80</v>
      </c>
      <c r="AQ642" s="6">
        <v>49</v>
      </c>
      <c r="AR642" s="6">
        <v>107</v>
      </c>
      <c r="BQ642" s="6" t="s">
        <v>353</v>
      </c>
    </row>
    <row r="643" spans="1:69" ht="12.75" hidden="1" customHeight="1" x14ac:dyDescent="0.2">
      <c r="A643" s="91">
        <v>710</v>
      </c>
      <c r="B643" s="229" t="s">
        <v>1984</v>
      </c>
      <c r="C643" s="259" t="s">
        <v>1985</v>
      </c>
      <c r="D643" s="229" t="s">
        <v>1986</v>
      </c>
      <c r="E643" s="3" t="s">
        <v>1951</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1987</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hidden="1" customHeight="1" x14ac:dyDescent="0.2">
      <c r="A644" s="91">
        <v>711</v>
      </c>
      <c r="B644" s="229" t="s">
        <v>1984</v>
      </c>
      <c r="C644" s="259" t="s">
        <v>1985</v>
      </c>
      <c r="D644" s="229" t="s">
        <v>1988</v>
      </c>
      <c r="E644" s="3" t="s">
        <v>1951</v>
      </c>
      <c r="F644" s="26" t="s">
        <v>102</v>
      </c>
      <c r="G644" s="26" t="s">
        <v>55</v>
      </c>
      <c r="H644" s="26" t="s">
        <v>56</v>
      </c>
      <c r="J644" s="22">
        <v>0.25</v>
      </c>
      <c r="L644" s="28" t="s">
        <v>57</v>
      </c>
      <c r="M644" s="22" t="s">
        <v>58</v>
      </c>
      <c r="N644" s="22">
        <v>0</v>
      </c>
      <c r="O644" s="22" t="s">
        <v>59</v>
      </c>
      <c r="P644" s="22" t="s">
        <v>78</v>
      </c>
      <c r="R644" s="23" t="s">
        <v>1957</v>
      </c>
      <c r="T644" s="23">
        <v>120</v>
      </c>
      <c r="V644" s="25" t="s">
        <v>61</v>
      </c>
      <c r="W644" s="65">
        <v>10</v>
      </c>
      <c r="X644" s="106">
        <v>4</v>
      </c>
      <c r="Y644" s="25" t="s">
        <v>1987</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hidden="1" customHeight="1" x14ac:dyDescent="0.2">
      <c r="A645" s="91">
        <v>712</v>
      </c>
      <c r="B645" s="229" t="s">
        <v>1989</v>
      </c>
      <c r="C645" s="259" t="s">
        <v>1990</v>
      </c>
      <c r="D645" s="229" t="s">
        <v>1991</v>
      </c>
      <c r="E645" s="3" t="s">
        <v>1951</v>
      </c>
      <c r="F645" s="26" t="s">
        <v>102</v>
      </c>
      <c r="G645" s="26" t="s">
        <v>55</v>
      </c>
      <c r="H645" s="26" t="s">
        <v>56</v>
      </c>
      <c r="J645" s="22">
        <v>0.25</v>
      </c>
      <c r="L645" s="28" t="s">
        <v>57</v>
      </c>
      <c r="M645" s="22" t="s">
        <v>58</v>
      </c>
      <c r="N645" s="22">
        <v>0</v>
      </c>
      <c r="O645" s="22" t="s">
        <v>59</v>
      </c>
      <c r="P645" s="22" t="s">
        <v>78</v>
      </c>
      <c r="R645" s="23" t="s">
        <v>1957</v>
      </c>
      <c r="T645" s="23">
        <v>200</v>
      </c>
      <c r="V645" s="25" t="s">
        <v>61</v>
      </c>
      <c r="W645" s="65" t="s">
        <v>1953</v>
      </c>
      <c r="X645" s="106">
        <v>3</v>
      </c>
      <c r="Y645" s="25" t="s">
        <v>1992</v>
      </c>
      <c r="Z645" s="83" t="s">
        <v>62</v>
      </c>
      <c r="AA645" s="6">
        <v>12</v>
      </c>
      <c r="AB645" s="6">
        <v>6</v>
      </c>
      <c r="AD645" s="5" t="s">
        <v>79</v>
      </c>
      <c r="AI645" s="5">
        <v>19</v>
      </c>
      <c r="AJ645" s="5">
        <v>28</v>
      </c>
      <c r="AL645" s="6" t="s">
        <v>80</v>
      </c>
      <c r="AQ645" s="6">
        <v>53</v>
      </c>
      <c r="AR645" s="6">
        <v>97</v>
      </c>
      <c r="BQ645" s="6" t="s">
        <v>353</v>
      </c>
    </row>
    <row r="646" spans="1:69" ht="12.75" hidden="1" customHeight="1" x14ac:dyDescent="0.2">
      <c r="A646" s="91">
        <v>713</v>
      </c>
      <c r="B646" s="229" t="s">
        <v>1993</v>
      </c>
      <c r="C646" s="259" t="s">
        <v>1994</v>
      </c>
      <c r="D646" s="229" t="s">
        <v>1995</v>
      </c>
      <c r="E646" s="3" t="s">
        <v>1951</v>
      </c>
      <c r="F646" s="26" t="s">
        <v>102</v>
      </c>
      <c r="G646" s="26" t="s">
        <v>55</v>
      </c>
      <c r="H646" s="26" t="s">
        <v>429</v>
      </c>
      <c r="J646" s="22">
        <v>0.125</v>
      </c>
      <c r="L646" s="28" t="s">
        <v>57</v>
      </c>
      <c r="M646" s="22" t="s">
        <v>58</v>
      </c>
      <c r="N646" s="22">
        <v>0</v>
      </c>
      <c r="O646" s="22" t="s">
        <v>59</v>
      </c>
      <c r="P646" s="22" t="s">
        <v>78</v>
      </c>
      <c r="U646" s="23" t="s">
        <v>1996</v>
      </c>
      <c r="Z646" s="83" t="s">
        <v>62</v>
      </c>
      <c r="AA646" s="6">
        <v>9</v>
      </c>
      <c r="AB646" s="6">
        <v>2</v>
      </c>
      <c r="AD646" s="5" t="s">
        <v>79</v>
      </c>
      <c r="AI646" s="5">
        <v>23</v>
      </c>
      <c r="AJ646" s="5">
        <v>72</v>
      </c>
      <c r="BQ646" s="6" t="s">
        <v>120</v>
      </c>
    </row>
    <row r="647" spans="1:69" ht="12.75" hidden="1" customHeight="1" x14ac:dyDescent="0.2">
      <c r="A647" s="91">
        <v>714</v>
      </c>
      <c r="B647" s="229" t="s">
        <v>1997</v>
      </c>
      <c r="C647" s="259" t="s">
        <v>1998</v>
      </c>
      <c r="D647" s="229" t="s">
        <v>1999</v>
      </c>
      <c r="E647" s="3" t="s">
        <v>1951</v>
      </c>
      <c r="F647" s="26" t="s">
        <v>102</v>
      </c>
      <c r="G647" s="26" t="s">
        <v>55</v>
      </c>
      <c r="H647" s="26" t="s">
        <v>534</v>
      </c>
      <c r="J647" s="22">
        <v>0.25</v>
      </c>
      <c r="L647" s="28" t="s">
        <v>57</v>
      </c>
      <c r="M647" s="22" t="s">
        <v>58</v>
      </c>
      <c r="N647" s="22">
        <v>0</v>
      </c>
      <c r="O647" s="22" t="s">
        <v>59</v>
      </c>
      <c r="P647" s="22" t="s">
        <v>78</v>
      </c>
      <c r="R647" s="23" t="s">
        <v>1957</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hidden="1" customHeight="1" x14ac:dyDescent="0.2">
      <c r="A648" s="91">
        <v>715</v>
      </c>
      <c r="B648" s="229" t="s">
        <v>2000</v>
      </c>
      <c r="C648" s="259" t="s">
        <v>2001</v>
      </c>
      <c r="D648" s="229" t="s">
        <v>1956</v>
      </c>
      <c r="E648" s="3" t="s">
        <v>1951</v>
      </c>
      <c r="F648" s="26" t="s">
        <v>102</v>
      </c>
      <c r="G648" s="26" t="s">
        <v>55</v>
      </c>
      <c r="H648" s="26" t="s">
        <v>56</v>
      </c>
      <c r="J648" s="22">
        <v>0.5</v>
      </c>
      <c r="L648" s="28" t="s">
        <v>57</v>
      </c>
      <c r="M648" s="22" t="s">
        <v>58</v>
      </c>
      <c r="N648" s="22">
        <v>0</v>
      </c>
      <c r="O648" s="22" t="s">
        <v>59</v>
      </c>
      <c r="P648" s="22" t="s">
        <v>78</v>
      </c>
      <c r="T648" s="23" t="s">
        <v>1952</v>
      </c>
      <c r="V648" s="25" t="s">
        <v>61</v>
      </c>
      <c r="W648" s="65" t="s">
        <v>1953</v>
      </c>
      <c r="Z648" s="83" t="s">
        <v>62</v>
      </c>
      <c r="AA648" s="6">
        <v>5</v>
      </c>
      <c r="AB648" s="6">
        <v>2</v>
      </c>
      <c r="AD648" s="5" t="s">
        <v>79</v>
      </c>
      <c r="AI648" s="5">
        <v>22</v>
      </c>
      <c r="AJ648" s="5">
        <v>28</v>
      </c>
      <c r="BQ648" s="6" t="s">
        <v>120</v>
      </c>
    </row>
    <row r="649" spans="1:69" ht="12.75" hidden="1" customHeight="1" x14ac:dyDescent="0.2">
      <c r="A649" s="91">
        <v>716</v>
      </c>
      <c r="B649" s="229" t="s">
        <v>2002</v>
      </c>
      <c r="C649" s="263" t="s">
        <v>2003</v>
      </c>
      <c r="D649" s="229" t="s">
        <v>2004</v>
      </c>
      <c r="E649" s="3" t="s">
        <v>1951</v>
      </c>
      <c r="F649" s="26" t="s">
        <v>102</v>
      </c>
      <c r="G649" s="26" t="s">
        <v>55</v>
      </c>
      <c r="H649" s="26" t="s">
        <v>56</v>
      </c>
      <c r="J649" s="22">
        <v>0.5</v>
      </c>
      <c r="L649" s="28" t="s">
        <v>57</v>
      </c>
      <c r="M649" s="22" t="s">
        <v>58</v>
      </c>
      <c r="N649" s="22">
        <v>0</v>
      </c>
      <c r="O649" s="22" t="s">
        <v>59</v>
      </c>
      <c r="P649" s="22" t="s">
        <v>78</v>
      </c>
      <c r="R649" s="23" t="s">
        <v>1957</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hidden="1" customHeight="1" x14ac:dyDescent="0.2">
      <c r="A650" s="91">
        <v>717</v>
      </c>
      <c r="B650" s="229" t="s">
        <v>2005</v>
      </c>
      <c r="C650" s="259" t="s">
        <v>2006</v>
      </c>
      <c r="D650" s="229" t="s">
        <v>2007</v>
      </c>
      <c r="E650" s="3" t="s">
        <v>1951</v>
      </c>
      <c r="F650" s="26" t="s">
        <v>102</v>
      </c>
      <c r="G650" s="26" t="s">
        <v>55</v>
      </c>
      <c r="H650" s="26" t="s">
        <v>56</v>
      </c>
      <c r="J650" s="22">
        <v>0.125</v>
      </c>
      <c r="L650" s="28" t="s">
        <v>57</v>
      </c>
      <c r="M650" s="22" t="s">
        <v>77</v>
      </c>
      <c r="N650" s="22">
        <v>0</v>
      </c>
      <c r="O650" s="22" t="s">
        <v>59</v>
      </c>
      <c r="P650" s="22" t="s">
        <v>78</v>
      </c>
      <c r="S650" s="24">
        <v>1</v>
      </c>
      <c r="V650" s="25" t="s">
        <v>61</v>
      </c>
      <c r="W650" s="65" t="s">
        <v>1953</v>
      </c>
      <c r="Z650" s="83" t="s">
        <v>62</v>
      </c>
      <c r="AA650" s="6">
        <v>5</v>
      </c>
      <c r="BQ650" s="6" t="s">
        <v>120</v>
      </c>
    </row>
    <row r="651" spans="1:69" ht="12.75" hidden="1" customHeight="1" x14ac:dyDescent="0.2">
      <c r="A651" s="91">
        <v>718</v>
      </c>
      <c r="B651" s="229" t="s">
        <v>2005</v>
      </c>
      <c r="C651" s="259" t="s">
        <v>2006</v>
      </c>
      <c r="D651" s="229" t="s">
        <v>2008</v>
      </c>
      <c r="E651" s="3" t="s">
        <v>1951</v>
      </c>
      <c r="F651" s="26" t="s">
        <v>102</v>
      </c>
      <c r="G651" s="26" t="s">
        <v>55</v>
      </c>
      <c r="H651" s="26" t="s">
        <v>56</v>
      </c>
      <c r="J651" s="22">
        <v>0.25</v>
      </c>
      <c r="L651" s="28" t="s">
        <v>57</v>
      </c>
      <c r="M651" s="22" t="s">
        <v>77</v>
      </c>
      <c r="N651" s="22">
        <v>0</v>
      </c>
      <c r="O651" s="22" t="s">
        <v>59</v>
      </c>
      <c r="P651" s="22" t="s">
        <v>78</v>
      </c>
      <c r="S651" s="24">
        <v>1</v>
      </c>
      <c r="V651" s="25" t="s">
        <v>61</v>
      </c>
      <c r="W651" s="65" t="s">
        <v>1953</v>
      </c>
      <c r="Z651" s="83" t="s">
        <v>62</v>
      </c>
      <c r="AA651" s="6">
        <v>5</v>
      </c>
      <c r="BQ651" s="6" t="s">
        <v>120</v>
      </c>
    </row>
    <row r="652" spans="1:69" ht="12.75" hidden="1" customHeight="1" x14ac:dyDescent="0.2">
      <c r="A652" s="91">
        <v>719</v>
      </c>
      <c r="B652" s="229" t="s">
        <v>2005</v>
      </c>
      <c r="C652" s="259" t="s">
        <v>2006</v>
      </c>
      <c r="D652" s="229" t="s">
        <v>2009</v>
      </c>
      <c r="E652" s="3" t="s">
        <v>1951</v>
      </c>
      <c r="F652" s="26" t="s">
        <v>102</v>
      </c>
      <c r="G652" s="26" t="s">
        <v>55</v>
      </c>
      <c r="H652" s="26" t="s">
        <v>56</v>
      </c>
      <c r="J652" s="22">
        <v>0.5</v>
      </c>
      <c r="L652" s="28" t="s">
        <v>57</v>
      </c>
      <c r="M652" s="22" t="s">
        <v>77</v>
      </c>
      <c r="N652" s="22">
        <v>0</v>
      </c>
      <c r="O652" s="22" t="s">
        <v>59</v>
      </c>
      <c r="P652" s="22" t="s">
        <v>78</v>
      </c>
      <c r="S652" s="24">
        <v>1</v>
      </c>
      <c r="V652" s="25" t="s">
        <v>61</v>
      </c>
      <c r="W652" s="65" t="s">
        <v>1953</v>
      </c>
      <c r="Z652" s="83" t="s">
        <v>62</v>
      </c>
      <c r="AA652" s="6">
        <v>5</v>
      </c>
      <c r="BQ652" s="6" t="s">
        <v>120</v>
      </c>
    </row>
    <row r="653" spans="1:69" ht="12.75" hidden="1" customHeight="1" x14ac:dyDescent="0.2">
      <c r="A653" s="91">
        <v>720</v>
      </c>
      <c r="B653" s="229" t="s">
        <v>2005</v>
      </c>
      <c r="C653" s="259" t="s">
        <v>2006</v>
      </c>
      <c r="D653" s="229" t="s">
        <v>2010</v>
      </c>
      <c r="E653" s="3" t="s">
        <v>1951</v>
      </c>
      <c r="F653" s="26" t="s">
        <v>102</v>
      </c>
      <c r="G653" s="26" t="s">
        <v>55</v>
      </c>
      <c r="H653" s="26" t="s">
        <v>56</v>
      </c>
      <c r="J653" s="22">
        <v>0.75</v>
      </c>
      <c r="L653" s="28" t="s">
        <v>57</v>
      </c>
      <c r="M653" s="22" t="s">
        <v>77</v>
      </c>
      <c r="N653" s="22">
        <v>0</v>
      </c>
      <c r="O653" s="22" t="s">
        <v>59</v>
      </c>
      <c r="P653" s="22" t="s">
        <v>78</v>
      </c>
      <c r="S653" s="24">
        <v>1</v>
      </c>
      <c r="V653" s="25" t="s">
        <v>61</v>
      </c>
      <c r="W653" s="65" t="s">
        <v>1953</v>
      </c>
      <c r="Z653" s="83" t="s">
        <v>62</v>
      </c>
      <c r="AA653" s="6">
        <v>5</v>
      </c>
      <c r="BQ653" s="6" t="s">
        <v>120</v>
      </c>
    </row>
    <row r="654" spans="1:69" ht="12.75" hidden="1" customHeight="1" x14ac:dyDescent="0.2">
      <c r="A654" s="91">
        <v>721</v>
      </c>
      <c r="B654" s="229" t="s">
        <v>2005</v>
      </c>
      <c r="C654" s="259" t="s">
        <v>2006</v>
      </c>
      <c r="D654" s="229" t="s">
        <v>2011</v>
      </c>
      <c r="E654" s="3" t="s">
        <v>1951</v>
      </c>
      <c r="F654" s="26" t="s">
        <v>102</v>
      </c>
      <c r="G654" s="26" t="s">
        <v>55</v>
      </c>
      <c r="H654" s="26" t="s">
        <v>56</v>
      </c>
      <c r="J654" s="22">
        <v>1</v>
      </c>
      <c r="L654" s="28" t="s">
        <v>57</v>
      </c>
      <c r="M654" s="22" t="s">
        <v>77</v>
      </c>
      <c r="N654" s="22">
        <v>0</v>
      </c>
      <c r="O654" s="22" t="s">
        <v>59</v>
      </c>
      <c r="P654" s="22" t="s">
        <v>78</v>
      </c>
      <c r="S654" s="24">
        <v>1</v>
      </c>
      <c r="V654" s="25" t="s">
        <v>61</v>
      </c>
      <c r="W654" s="65" t="s">
        <v>1953</v>
      </c>
      <c r="Z654" s="83" t="s">
        <v>62</v>
      </c>
      <c r="AA654" s="6">
        <v>5</v>
      </c>
      <c r="BQ654" s="6" t="s">
        <v>120</v>
      </c>
    </row>
    <row r="655" spans="1:69" ht="12.75" hidden="1" customHeight="1" x14ac:dyDescent="0.2">
      <c r="A655" s="91">
        <v>723</v>
      </c>
      <c r="B655" s="229" t="s">
        <v>2016</v>
      </c>
      <c r="C655" s="259" t="s">
        <v>2017</v>
      </c>
      <c r="D655" s="229" t="s">
        <v>2014</v>
      </c>
      <c r="E655" s="3" t="s">
        <v>1951</v>
      </c>
      <c r="F655" s="26" t="s">
        <v>102</v>
      </c>
      <c r="G655" s="26" t="s">
        <v>55</v>
      </c>
      <c r="H655" s="26" t="s">
        <v>56</v>
      </c>
      <c r="J655" s="22">
        <v>0.25</v>
      </c>
      <c r="L655" s="28" t="s">
        <v>57</v>
      </c>
      <c r="M655" s="22" t="s">
        <v>58</v>
      </c>
      <c r="N655" s="22">
        <v>0</v>
      </c>
      <c r="O655" s="22" t="s">
        <v>59</v>
      </c>
      <c r="P655" s="22" t="s">
        <v>78</v>
      </c>
      <c r="R655" s="23" t="s">
        <v>1957</v>
      </c>
      <c r="T655" s="23">
        <v>150</v>
      </c>
      <c r="V655" s="25" t="s">
        <v>61</v>
      </c>
      <c r="W655" s="65">
        <v>3</v>
      </c>
      <c r="X655" s="106">
        <v>4</v>
      </c>
      <c r="Y655" s="25" t="s">
        <v>2015</v>
      </c>
      <c r="Z655" s="83" t="s">
        <v>62</v>
      </c>
      <c r="AA655" s="6">
        <v>12</v>
      </c>
      <c r="AB655" s="6">
        <v>10</v>
      </c>
      <c r="AD655" s="5" t="s">
        <v>79</v>
      </c>
      <c r="AI655" s="5">
        <v>19</v>
      </c>
      <c r="AJ655" s="5">
        <v>31</v>
      </c>
      <c r="AL655" s="6" t="s">
        <v>80</v>
      </c>
      <c r="AQ655" s="6">
        <v>48</v>
      </c>
      <c r="AR655" s="6">
        <v>80</v>
      </c>
      <c r="BQ655" s="6" t="s">
        <v>353</v>
      </c>
    </row>
    <row r="656" spans="1:69" ht="12.75" hidden="1" customHeight="1" x14ac:dyDescent="0.2">
      <c r="A656" s="91">
        <v>724</v>
      </c>
      <c r="B656" s="229" t="s">
        <v>2018</v>
      </c>
      <c r="C656" s="259" t="s">
        <v>2019</v>
      </c>
      <c r="D656" s="229" t="s">
        <v>2014</v>
      </c>
      <c r="E656" s="3" t="s">
        <v>1951</v>
      </c>
      <c r="F656" s="26" t="s">
        <v>102</v>
      </c>
      <c r="G656" s="26" t="s">
        <v>55</v>
      </c>
      <c r="H656" s="26" t="s">
        <v>56</v>
      </c>
      <c r="J656" s="22">
        <v>0.25</v>
      </c>
      <c r="L656" s="28" t="s">
        <v>57</v>
      </c>
      <c r="M656" s="22" t="s">
        <v>58</v>
      </c>
      <c r="N656" s="22">
        <v>0</v>
      </c>
      <c r="O656" s="22" t="s">
        <v>59</v>
      </c>
      <c r="P656" s="22" t="s">
        <v>78</v>
      </c>
      <c r="R656" s="23" t="s">
        <v>1957</v>
      </c>
      <c r="T656" s="23">
        <v>150</v>
      </c>
      <c r="V656" s="25" t="s">
        <v>61</v>
      </c>
      <c r="W656" s="65">
        <v>3</v>
      </c>
      <c r="X656" s="106">
        <v>4</v>
      </c>
      <c r="Y656" s="25" t="s">
        <v>2015</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hidden="1" customHeight="1" x14ac:dyDescent="0.2">
      <c r="A657" s="91">
        <v>725</v>
      </c>
      <c r="B657" s="229" t="s">
        <v>2020</v>
      </c>
      <c r="C657" s="259" t="s">
        <v>2021</v>
      </c>
      <c r="D657" s="229" t="s">
        <v>2014</v>
      </c>
      <c r="E657" s="3" t="s">
        <v>1951</v>
      </c>
      <c r="F657" s="26" t="s">
        <v>102</v>
      </c>
      <c r="G657" s="26" t="s">
        <v>55</v>
      </c>
      <c r="H657" s="26" t="s">
        <v>56</v>
      </c>
      <c r="J657" s="22">
        <v>0.25</v>
      </c>
      <c r="L657" s="28" t="s">
        <v>57</v>
      </c>
      <c r="M657" s="22" t="s">
        <v>58</v>
      </c>
      <c r="N657" s="22">
        <v>0</v>
      </c>
      <c r="O657" s="22" t="s">
        <v>59</v>
      </c>
      <c r="P657" s="22" t="s">
        <v>78</v>
      </c>
      <c r="R657" s="23" t="s">
        <v>1957</v>
      </c>
      <c r="T657" s="23">
        <v>150</v>
      </c>
      <c r="V657" s="25" t="s">
        <v>61</v>
      </c>
      <c r="W657" s="65">
        <v>3</v>
      </c>
      <c r="X657" s="106">
        <v>4</v>
      </c>
      <c r="Y657" s="25" t="s">
        <v>2015</v>
      </c>
      <c r="Z657" s="83" t="s">
        <v>62</v>
      </c>
      <c r="AA657" s="6">
        <v>8</v>
      </c>
      <c r="AB657" s="6">
        <v>5</v>
      </c>
      <c r="AD657" s="5" t="s">
        <v>79</v>
      </c>
      <c r="AI657" s="5">
        <v>20</v>
      </c>
      <c r="AJ657" s="5">
        <v>32</v>
      </c>
      <c r="AL657" s="6" t="s">
        <v>80</v>
      </c>
      <c r="AQ657" s="6">
        <v>53</v>
      </c>
      <c r="AR657" s="6">
        <v>83</v>
      </c>
      <c r="BQ657" s="6" t="s">
        <v>353</v>
      </c>
    </row>
    <row r="658" spans="1:70" ht="12.75" hidden="1" customHeight="1" x14ac:dyDescent="0.2">
      <c r="A658" s="91">
        <v>726</v>
      </c>
      <c r="B658" s="229" t="s">
        <v>2022</v>
      </c>
      <c r="C658" s="259" t="s">
        <v>2023</v>
      </c>
      <c r="D658" s="229" t="s">
        <v>2014</v>
      </c>
      <c r="E658" s="3" t="s">
        <v>1951</v>
      </c>
      <c r="F658" s="26" t="s">
        <v>102</v>
      </c>
      <c r="G658" s="26" t="s">
        <v>55</v>
      </c>
      <c r="H658" s="26" t="s">
        <v>56</v>
      </c>
      <c r="J658" s="22">
        <v>0.5</v>
      </c>
      <c r="L658" s="28" t="s">
        <v>57</v>
      </c>
      <c r="M658" s="22" t="s">
        <v>58</v>
      </c>
      <c r="N658" s="22">
        <v>0</v>
      </c>
      <c r="O658" s="22" t="s">
        <v>59</v>
      </c>
      <c r="P658" s="22" t="s">
        <v>78</v>
      </c>
      <c r="R658" s="23" t="s">
        <v>1957</v>
      </c>
      <c r="T658" s="23">
        <v>150</v>
      </c>
      <c r="V658" s="25" t="s">
        <v>61</v>
      </c>
      <c r="W658" s="65">
        <v>2</v>
      </c>
      <c r="X658" s="106">
        <v>3</v>
      </c>
      <c r="Y658" s="25" t="s">
        <v>2024</v>
      </c>
      <c r="Z658" s="167" t="s">
        <v>62</v>
      </c>
      <c r="AA658" s="6">
        <v>10</v>
      </c>
      <c r="AB658" s="6">
        <v>4</v>
      </c>
      <c r="AD658" s="5" t="s">
        <v>79</v>
      </c>
      <c r="AI658" s="5">
        <v>19</v>
      </c>
      <c r="AJ658" s="5">
        <v>25</v>
      </c>
      <c r="AL658" s="6" t="s">
        <v>80</v>
      </c>
      <c r="AQ658" s="6">
        <v>53</v>
      </c>
      <c r="AR658" s="6">
        <v>90</v>
      </c>
      <c r="BQ658" s="6" t="s">
        <v>353</v>
      </c>
      <c r="BR658" s="5" t="s">
        <v>2258</v>
      </c>
    </row>
    <row r="659" spans="1:70" ht="12.75" hidden="1" customHeight="1" x14ac:dyDescent="0.2">
      <c r="A659" s="91">
        <v>727</v>
      </c>
      <c r="B659" s="229" t="s">
        <v>2025</v>
      </c>
      <c r="C659" s="259" t="s">
        <v>2026</v>
      </c>
      <c r="D659" s="229" t="s">
        <v>2014</v>
      </c>
      <c r="E659" s="3" t="s">
        <v>1951</v>
      </c>
      <c r="F659" s="26" t="s">
        <v>102</v>
      </c>
      <c r="G659" s="26" t="s">
        <v>55</v>
      </c>
      <c r="H659" s="26" t="s">
        <v>56</v>
      </c>
      <c r="J659" s="22">
        <v>0.5</v>
      </c>
      <c r="L659" s="28" t="s">
        <v>57</v>
      </c>
      <c r="M659" s="22" t="s">
        <v>58</v>
      </c>
      <c r="N659" s="22">
        <v>0</v>
      </c>
      <c r="O659" s="22" t="s">
        <v>59</v>
      </c>
      <c r="P659" s="22" t="s">
        <v>78</v>
      </c>
      <c r="R659" s="23" t="s">
        <v>1957</v>
      </c>
      <c r="T659" s="23">
        <v>150</v>
      </c>
      <c r="V659" s="25" t="s">
        <v>61</v>
      </c>
      <c r="W659" s="65" t="s">
        <v>1953</v>
      </c>
      <c r="X659" s="106">
        <v>3</v>
      </c>
      <c r="Y659" s="25" t="s">
        <v>2024</v>
      </c>
      <c r="Z659" s="167" t="s">
        <v>62</v>
      </c>
      <c r="AA659" s="6">
        <v>10</v>
      </c>
      <c r="AB659" s="6">
        <v>2</v>
      </c>
      <c r="AD659" s="5" t="s">
        <v>79</v>
      </c>
      <c r="AI659" s="5">
        <v>21</v>
      </c>
      <c r="AJ659" s="5">
        <v>28</v>
      </c>
      <c r="AL659" s="6" t="s">
        <v>80</v>
      </c>
      <c r="AQ659" s="6">
        <v>52</v>
      </c>
      <c r="AR659" s="6">
        <v>82</v>
      </c>
      <c r="BQ659" s="6" t="s">
        <v>353</v>
      </c>
    </row>
    <row r="660" spans="1:70" ht="14.25" hidden="1" customHeight="1" x14ac:dyDescent="0.2">
      <c r="A660" s="91">
        <v>728</v>
      </c>
      <c r="B660" s="229" t="s">
        <v>2027</v>
      </c>
      <c r="C660" s="259" t="s">
        <v>2028</v>
      </c>
      <c r="D660" s="229" t="s">
        <v>2029</v>
      </c>
      <c r="E660" s="3" t="s">
        <v>2030</v>
      </c>
      <c r="F660" s="26" t="s">
        <v>102</v>
      </c>
      <c r="G660" s="26" t="s">
        <v>75</v>
      </c>
      <c r="H660" s="26" t="s">
        <v>167</v>
      </c>
      <c r="J660" s="22">
        <v>0.25</v>
      </c>
      <c r="L660" s="28" t="s">
        <v>57</v>
      </c>
      <c r="M660" s="22" t="s">
        <v>77</v>
      </c>
      <c r="N660" s="22">
        <v>0</v>
      </c>
      <c r="O660" s="22" t="s">
        <v>59</v>
      </c>
      <c r="P660" s="22" t="s">
        <v>78</v>
      </c>
      <c r="S660" s="24">
        <v>0</v>
      </c>
      <c r="U660" s="23" t="s">
        <v>2031</v>
      </c>
      <c r="V660" s="25" t="s">
        <v>61</v>
      </c>
      <c r="W660" s="65">
        <v>9</v>
      </c>
      <c r="X660" s="106">
        <v>6</v>
      </c>
      <c r="Z660" s="83" t="s">
        <v>62</v>
      </c>
      <c r="AA660" s="6">
        <v>1</v>
      </c>
      <c r="AB660" s="6">
        <v>0</v>
      </c>
      <c r="BQ660" s="6" t="s">
        <v>120</v>
      </c>
    </row>
    <row r="661" spans="1:70" hidden="1" x14ac:dyDescent="0.2">
      <c r="A661" s="91">
        <v>729</v>
      </c>
      <c r="B661" s="229" t="s">
        <v>2027</v>
      </c>
      <c r="C661" s="259" t="s">
        <v>2028</v>
      </c>
      <c r="D661" s="229" t="s">
        <v>2032</v>
      </c>
      <c r="E661" s="123" t="s">
        <v>2030</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2031</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hidden="1" x14ac:dyDescent="0.2">
      <c r="A662" s="91">
        <v>730</v>
      </c>
      <c r="B662" s="229" t="s">
        <v>2027</v>
      </c>
      <c r="C662" s="259" t="s">
        <v>2028</v>
      </c>
      <c r="D662" s="229" t="s">
        <v>2033</v>
      </c>
      <c r="E662" s="123" t="s">
        <v>2030</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2031</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hidden="1" x14ac:dyDescent="0.2">
      <c r="A663" s="91">
        <v>731</v>
      </c>
      <c r="B663" s="229" t="s">
        <v>2027</v>
      </c>
      <c r="C663" s="259" t="s">
        <v>2028</v>
      </c>
      <c r="D663" s="229" t="s">
        <v>2034</v>
      </c>
      <c r="E663" s="123" t="s">
        <v>2030</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2031</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hidden="1" x14ac:dyDescent="0.2">
      <c r="A664" s="91">
        <v>732</v>
      </c>
      <c r="B664" s="229" t="s">
        <v>2027</v>
      </c>
      <c r="C664" s="259" t="s">
        <v>2028</v>
      </c>
      <c r="D664" s="229" t="s">
        <v>2035</v>
      </c>
      <c r="E664" s="123" t="s">
        <v>2030</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2031</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hidden="1" x14ac:dyDescent="0.2">
      <c r="A665" s="91">
        <v>733</v>
      </c>
      <c r="B665" s="229" t="s">
        <v>2036</v>
      </c>
      <c r="C665" s="259" t="s">
        <v>2037</v>
      </c>
      <c r="D665" s="229" t="s">
        <v>2038</v>
      </c>
      <c r="E665" s="123" t="s">
        <v>2030</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hidden="1" x14ac:dyDescent="0.2">
      <c r="A666" s="91">
        <v>734</v>
      </c>
      <c r="B666" s="229" t="s">
        <v>2039</v>
      </c>
      <c r="C666" s="259" t="s">
        <v>2040</v>
      </c>
      <c r="D666" s="229" t="s">
        <v>2041</v>
      </c>
      <c r="E666" s="123" t="s">
        <v>2030</v>
      </c>
      <c r="F666" s="179" t="s">
        <v>102</v>
      </c>
      <c r="G666" s="179" t="s">
        <v>55</v>
      </c>
      <c r="H666" s="179" t="s">
        <v>56</v>
      </c>
      <c r="I666" s="179"/>
      <c r="J666" s="176">
        <v>1</v>
      </c>
      <c r="K666" s="180"/>
      <c r="L666" s="180" t="s">
        <v>57</v>
      </c>
      <c r="M666" s="176" t="s">
        <v>58</v>
      </c>
      <c r="N666" s="176">
        <v>0</v>
      </c>
      <c r="O666" s="176" t="s">
        <v>59</v>
      </c>
      <c r="P666" s="176" t="s">
        <v>78</v>
      </c>
      <c r="Q666" s="177"/>
      <c r="R666" s="177" t="s">
        <v>2042</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hidden="1" customHeight="1" x14ac:dyDescent="0.2">
      <c r="A667" s="91">
        <v>735</v>
      </c>
      <c r="B667" s="229" t="s">
        <v>2043</v>
      </c>
      <c r="C667" s="259" t="s">
        <v>2044</v>
      </c>
      <c r="D667" s="229" t="s">
        <v>2045</v>
      </c>
      <c r="E667" s="123" t="s">
        <v>2030</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hidden="1" customHeight="1" x14ac:dyDescent="0.2">
      <c r="A668" s="91">
        <v>736</v>
      </c>
      <c r="B668" s="229" t="s">
        <v>2046</v>
      </c>
      <c r="C668" s="259" t="s">
        <v>2047</v>
      </c>
      <c r="D668" s="229" t="s">
        <v>2048</v>
      </c>
      <c r="E668" s="123" t="s">
        <v>2030</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1953</v>
      </c>
      <c r="X668" s="106">
        <v>3</v>
      </c>
      <c r="Y668" s="165" t="s">
        <v>2049</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hidden="1" customHeight="1" x14ac:dyDescent="0.2">
      <c r="A669" s="91">
        <v>737</v>
      </c>
      <c r="B669" s="229" t="s">
        <v>2050</v>
      </c>
      <c r="C669" s="259" t="s">
        <v>2051</v>
      </c>
      <c r="D669" s="229" t="s">
        <v>2048</v>
      </c>
      <c r="E669" s="3" t="s">
        <v>2030</v>
      </c>
      <c r="F669" s="26" t="s">
        <v>102</v>
      </c>
      <c r="G669" s="26" t="s">
        <v>55</v>
      </c>
      <c r="H669" s="26" t="s">
        <v>56</v>
      </c>
      <c r="J669" s="22">
        <v>1</v>
      </c>
      <c r="L669" s="28" t="s">
        <v>57</v>
      </c>
      <c r="M669" s="22" t="s">
        <v>58</v>
      </c>
      <c r="N669" s="22">
        <v>0</v>
      </c>
      <c r="O669" s="22" t="s">
        <v>59</v>
      </c>
      <c r="P669" s="22" t="s">
        <v>78</v>
      </c>
      <c r="T669" s="23" t="s">
        <v>1952</v>
      </c>
      <c r="V669" s="25" t="s">
        <v>61</v>
      </c>
      <c r="W669" s="65">
        <v>2</v>
      </c>
      <c r="X669" s="106">
        <v>3</v>
      </c>
      <c r="Y669" s="25" t="s">
        <v>2049</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hidden="1" x14ac:dyDescent="0.2">
      <c r="A670" s="91">
        <v>738</v>
      </c>
      <c r="B670" s="229" t="s">
        <v>2052</v>
      </c>
      <c r="C670" s="259" t="s">
        <v>2053</v>
      </c>
      <c r="D670" s="229" t="s">
        <v>2054</v>
      </c>
      <c r="E670" s="3" t="s">
        <v>2030</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2055</v>
      </c>
      <c r="Z670" s="83" t="s">
        <v>62</v>
      </c>
      <c r="AA670" s="6">
        <v>11</v>
      </c>
      <c r="AB670" s="6">
        <v>11</v>
      </c>
      <c r="AD670" s="5" t="s">
        <v>79</v>
      </c>
      <c r="AI670" s="5">
        <v>18</v>
      </c>
      <c r="AJ670" s="5">
        <v>37</v>
      </c>
      <c r="BQ670" s="6" t="s">
        <v>120</v>
      </c>
    </row>
    <row r="671" spans="1:70" ht="12.75" hidden="1" customHeight="1" x14ac:dyDescent="0.2">
      <c r="A671" s="91">
        <v>739</v>
      </c>
      <c r="B671" s="229" t="s">
        <v>2056</v>
      </c>
      <c r="C671" s="259" t="s">
        <v>2057</v>
      </c>
      <c r="D671" s="229" t="s">
        <v>2058</v>
      </c>
      <c r="E671" s="3" t="s">
        <v>2030</v>
      </c>
      <c r="F671" s="179" t="s">
        <v>102</v>
      </c>
      <c r="G671" s="26" t="s">
        <v>55</v>
      </c>
      <c r="H671" s="26" t="s">
        <v>65</v>
      </c>
      <c r="J671" s="22">
        <v>1</v>
      </c>
      <c r="L671" s="28" t="s">
        <v>57</v>
      </c>
      <c r="M671" s="22" t="s">
        <v>58</v>
      </c>
      <c r="N671" s="22">
        <v>0</v>
      </c>
      <c r="O671" s="22" t="s">
        <v>59</v>
      </c>
      <c r="P671" s="22" t="s">
        <v>78</v>
      </c>
      <c r="U671" s="23" t="s">
        <v>1969</v>
      </c>
      <c r="V671" s="25" t="s">
        <v>61</v>
      </c>
      <c r="W671" s="65">
        <v>1.5</v>
      </c>
      <c r="X671" s="106">
        <v>3</v>
      </c>
      <c r="Y671" s="25" t="s">
        <v>2059</v>
      </c>
      <c r="Z671" s="83" t="s">
        <v>62</v>
      </c>
      <c r="AA671" s="6">
        <v>7</v>
      </c>
      <c r="AB671" s="6">
        <v>0</v>
      </c>
      <c r="AD671" s="5" t="s">
        <v>79</v>
      </c>
      <c r="AI671" s="5">
        <v>21</v>
      </c>
      <c r="AJ671" s="5">
        <v>44</v>
      </c>
      <c r="BQ671" s="6" t="s">
        <v>120</v>
      </c>
    </row>
    <row r="672" spans="1:70" ht="12.75" hidden="1" customHeight="1" x14ac:dyDescent="0.2">
      <c r="A672" s="91">
        <v>740</v>
      </c>
      <c r="B672" s="229" t="s">
        <v>1970</v>
      </c>
      <c r="C672" s="259" t="s">
        <v>2060</v>
      </c>
      <c r="D672" s="229" t="s">
        <v>1956</v>
      </c>
      <c r="E672" s="3" t="s">
        <v>2030</v>
      </c>
      <c r="F672" s="179" t="s">
        <v>102</v>
      </c>
      <c r="G672" s="26" t="s">
        <v>55</v>
      </c>
      <c r="H672" s="26" t="s">
        <v>65</v>
      </c>
      <c r="J672" s="22">
        <v>1</v>
      </c>
      <c r="L672" s="28" t="s">
        <v>57</v>
      </c>
      <c r="M672" s="22" t="s">
        <v>58</v>
      </c>
      <c r="N672" s="22">
        <v>0</v>
      </c>
      <c r="O672" s="22" t="s">
        <v>59</v>
      </c>
      <c r="P672" s="22" t="s">
        <v>78</v>
      </c>
      <c r="V672" s="25" t="s">
        <v>61</v>
      </c>
      <c r="W672" s="65">
        <v>1</v>
      </c>
      <c r="X672" s="106">
        <v>3.5</v>
      </c>
      <c r="Y672" s="25" t="s">
        <v>2055</v>
      </c>
      <c r="Z672" s="83" t="s">
        <v>62</v>
      </c>
      <c r="AA672" s="6">
        <v>8</v>
      </c>
      <c r="AB672" s="6">
        <v>1</v>
      </c>
      <c r="AD672" s="5" t="s">
        <v>79</v>
      </c>
      <c r="AI672" s="5">
        <v>21</v>
      </c>
      <c r="AJ672" s="5">
        <v>44</v>
      </c>
      <c r="BQ672" s="6" t="s">
        <v>120</v>
      </c>
    </row>
    <row r="673" spans="1:69" ht="12.75" hidden="1" customHeight="1" x14ac:dyDescent="0.2">
      <c r="A673" s="91">
        <v>741</v>
      </c>
      <c r="B673" s="229" t="s">
        <v>2061</v>
      </c>
      <c r="C673" s="259" t="s">
        <v>2062</v>
      </c>
      <c r="D673" s="229" t="s">
        <v>2063</v>
      </c>
      <c r="E673" s="3" t="s">
        <v>2030</v>
      </c>
      <c r="F673" s="179" t="s">
        <v>102</v>
      </c>
      <c r="G673" s="26" t="s">
        <v>55</v>
      </c>
      <c r="H673" s="26" t="s">
        <v>56</v>
      </c>
      <c r="J673" s="22">
        <v>1</v>
      </c>
      <c r="L673" s="28" t="s">
        <v>57</v>
      </c>
      <c r="M673" s="22" t="s">
        <v>58</v>
      </c>
      <c r="N673" s="22">
        <v>0</v>
      </c>
      <c r="O673" s="22" t="s">
        <v>59</v>
      </c>
      <c r="P673" s="22" t="s">
        <v>78</v>
      </c>
      <c r="V673" s="25" t="s">
        <v>61</v>
      </c>
      <c r="W673" s="65" t="s">
        <v>1953</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hidden="1" customHeight="1" x14ac:dyDescent="0.2">
      <c r="A674" s="91">
        <v>742</v>
      </c>
      <c r="B674" s="229" t="s">
        <v>2064</v>
      </c>
      <c r="C674" s="259" t="s">
        <v>2065</v>
      </c>
      <c r="D674" s="229" t="s">
        <v>2066</v>
      </c>
      <c r="E674" s="3" t="s">
        <v>2030</v>
      </c>
      <c r="F674" s="26" t="s">
        <v>102</v>
      </c>
      <c r="G674" s="26" t="s">
        <v>55</v>
      </c>
      <c r="H674" s="26" t="s">
        <v>56</v>
      </c>
      <c r="J674" s="22">
        <v>1</v>
      </c>
      <c r="L674" s="28" t="s">
        <v>57</v>
      </c>
      <c r="M674" s="22" t="s">
        <v>58</v>
      </c>
      <c r="N674" s="22">
        <v>0</v>
      </c>
      <c r="O674" s="22" t="s">
        <v>59</v>
      </c>
      <c r="P674" s="22" t="s">
        <v>78</v>
      </c>
      <c r="T674" s="23">
        <v>250</v>
      </c>
      <c r="U674" s="23" t="s">
        <v>2067</v>
      </c>
      <c r="V674" s="165" t="s">
        <v>61</v>
      </c>
      <c r="W674" s="166">
        <v>1.5</v>
      </c>
      <c r="X674" s="106">
        <v>3</v>
      </c>
      <c r="Y674" s="165" t="s">
        <v>2049</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hidden="1" customHeight="1" x14ac:dyDescent="0.2">
      <c r="A675" s="91">
        <v>743</v>
      </c>
      <c r="B675" s="229" t="s">
        <v>2068</v>
      </c>
      <c r="C675" s="259" t="s">
        <v>2069</v>
      </c>
      <c r="D675" s="229" t="s">
        <v>2070</v>
      </c>
      <c r="E675" s="3" t="s">
        <v>2030</v>
      </c>
      <c r="F675" s="26" t="s">
        <v>102</v>
      </c>
      <c r="G675" s="26" t="s">
        <v>55</v>
      </c>
      <c r="H675" s="26" t="s">
        <v>56</v>
      </c>
      <c r="J675" s="22">
        <v>1</v>
      </c>
      <c r="L675" s="28" t="s">
        <v>57</v>
      </c>
      <c r="M675" s="22" t="s">
        <v>58</v>
      </c>
      <c r="N675" s="22">
        <v>0</v>
      </c>
      <c r="O675" s="22" t="s">
        <v>59</v>
      </c>
      <c r="P675" s="22" t="s">
        <v>78</v>
      </c>
      <c r="T675" s="23">
        <v>120</v>
      </c>
      <c r="V675" s="25" t="s">
        <v>61</v>
      </c>
      <c r="W675" s="65" t="s">
        <v>1953</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hidden="1" customHeight="1" x14ac:dyDescent="0.2">
      <c r="A676" s="91">
        <v>744</v>
      </c>
      <c r="B676" s="229" t="s">
        <v>2071</v>
      </c>
      <c r="C676" s="259" t="s">
        <v>2072</v>
      </c>
      <c r="D676" s="229" t="s">
        <v>2073</v>
      </c>
      <c r="E676" s="3" t="s">
        <v>2030</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hidden="1" customHeight="1" x14ac:dyDescent="0.2">
      <c r="A677" s="91">
        <v>745</v>
      </c>
      <c r="B677" s="229" t="s">
        <v>2071</v>
      </c>
      <c r="C677" s="259" t="s">
        <v>2072</v>
      </c>
      <c r="D677" s="229" t="s">
        <v>2074</v>
      </c>
      <c r="E677" s="3" t="s">
        <v>2030</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hidden="1" customHeight="1" x14ac:dyDescent="0.2">
      <c r="A678" s="91">
        <v>746</v>
      </c>
      <c r="B678" s="229" t="s">
        <v>2071</v>
      </c>
      <c r="C678" s="259" t="s">
        <v>2072</v>
      </c>
      <c r="D678" s="229" t="s">
        <v>2075</v>
      </c>
      <c r="E678" s="3" t="s">
        <v>2030</v>
      </c>
      <c r="F678" s="26" t="s">
        <v>102</v>
      </c>
      <c r="G678" s="26" t="s">
        <v>55</v>
      </c>
      <c r="H678" s="26" t="s">
        <v>534</v>
      </c>
      <c r="J678" s="22">
        <v>1.5760000000000001</v>
      </c>
      <c r="L678" s="28" t="s">
        <v>57</v>
      </c>
      <c r="M678" s="22" t="s">
        <v>77</v>
      </c>
      <c r="N678" s="22" t="s">
        <v>2076</v>
      </c>
      <c r="O678" s="22" t="s">
        <v>950</v>
      </c>
      <c r="P678" s="22" t="s">
        <v>78</v>
      </c>
      <c r="S678" s="24" t="s">
        <v>2077</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hidden="1" x14ac:dyDescent="0.2">
      <c r="A679" s="91">
        <v>747</v>
      </c>
      <c r="B679" s="229" t="s">
        <v>2078</v>
      </c>
      <c r="C679" s="259" t="s">
        <v>2079</v>
      </c>
      <c r="D679" s="229" t="s">
        <v>2080</v>
      </c>
      <c r="E679" s="3" t="s">
        <v>2030</v>
      </c>
      <c r="F679" s="26" t="s">
        <v>102</v>
      </c>
      <c r="G679" s="26" t="s">
        <v>55</v>
      </c>
      <c r="H679" s="26" t="s">
        <v>56</v>
      </c>
      <c r="J679" s="22">
        <v>0.5</v>
      </c>
      <c r="L679" s="28" t="s">
        <v>57</v>
      </c>
      <c r="M679" s="22" t="s">
        <v>77</v>
      </c>
      <c r="N679" s="22">
        <v>0</v>
      </c>
      <c r="O679" s="22" t="s">
        <v>59</v>
      </c>
      <c r="P679" s="22" t="s">
        <v>78</v>
      </c>
      <c r="S679" s="24">
        <v>1</v>
      </c>
      <c r="U679" s="23" t="s">
        <v>2081</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2082</v>
      </c>
    </row>
    <row r="680" spans="1:69" ht="12.75" hidden="1" customHeight="1" x14ac:dyDescent="0.2">
      <c r="A680" s="91">
        <v>748</v>
      </c>
      <c r="B680" s="229" t="s">
        <v>2078</v>
      </c>
      <c r="C680" s="259" t="s">
        <v>2079</v>
      </c>
      <c r="D680" s="229" t="s">
        <v>2083</v>
      </c>
      <c r="E680" s="3" t="s">
        <v>2030</v>
      </c>
      <c r="F680" s="26" t="s">
        <v>102</v>
      </c>
      <c r="G680" s="26" t="s">
        <v>55</v>
      </c>
      <c r="H680" s="26" t="s">
        <v>65</v>
      </c>
      <c r="J680" s="22">
        <v>0.5</v>
      </c>
      <c r="L680" s="28" t="s">
        <v>57</v>
      </c>
      <c r="M680" s="22" t="s">
        <v>58</v>
      </c>
      <c r="N680" s="22">
        <v>0</v>
      </c>
      <c r="O680" s="22" t="s">
        <v>59</v>
      </c>
      <c r="P680" s="22" t="s">
        <v>78</v>
      </c>
      <c r="R680" s="23" t="s">
        <v>2042</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2082</v>
      </c>
    </row>
    <row r="681" spans="1:69" hidden="1" x14ac:dyDescent="0.2">
      <c r="A681" s="91">
        <v>749</v>
      </c>
      <c r="B681" s="229" t="s">
        <v>2084</v>
      </c>
      <c r="C681" s="259" t="s">
        <v>2085</v>
      </c>
      <c r="D681" s="229" t="s">
        <v>2086</v>
      </c>
      <c r="E681" s="3" t="s">
        <v>2030</v>
      </c>
      <c r="F681" s="26" t="s">
        <v>102</v>
      </c>
      <c r="G681" s="26" t="s">
        <v>55</v>
      </c>
      <c r="H681" s="26" t="s">
        <v>56</v>
      </c>
      <c r="J681" s="22">
        <v>1</v>
      </c>
      <c r="L681" s="28" t="s">
        <v>57</v>
      </c>
      <c r="M681" s="22" t="s">
        <v>58</v>
      </c>
      <c r="N681" s="22">
        <v>0</v>
      </c>
      <c r="O681" s="22" t="s">
        <v>59</v>
      </c>
      <c r="P681" s="22" t="s">
        <v>78</v>
      </c>
      <c r="R681" s="23" t="s">
        <v>2087</v>
      </c>
      <c r="V681" s="25" t="s">
        <v>61</v>
      </c>
      <c r="W681" s="65" t="s">
        <v>1953</v>
      </c>
      <c r="X681" s="106">
        <v>4</v>
      </c>
      <c r="Z681" s="83" t="s">
        <v>62</v>
      </c>
      <c r="AA681" s="6">
        <v>9</v>
      </c>
      <c r="AD681" s="5" t="s">
        <v>79</v>
      </c>
      <c r="AI681" s="5">
        <v>22</v>
      </c>
      <c r="AJ681" s="5">
        <v>55</v>
      </c>
      <c r="BQ681" s="6" t="s">
        <v>194</v>
      </c>
    </row>
    <row r="682" spans="1:69" hidden="1" x14ac:dyDescent="0.2">
      <c r="A682" s="91">
        <v>750</v>
      </c>
      <c r="B682" s="229" t="s">
        <v>2088</v>
      </c>
      <c r="C682" s="259" t="s">
        <v>2089</v>
      </c>
      <c r="D682" s="229" t="s">
        <v>2090</v>
      </c>
      <c r="E682" s="3" t="s">
        <v>2030</v>
      </c>
      <c r="F682" s="26" t="s">
        <v>102</v>
      </c>
      <c r="G682" s="26" t="s">
        <v>55</v>
      </c>
      <c r="H682" s="26" t="s">
        <v>56</v>
      </c>
      <c r="J682" s="22">
        <v>0.5</v>
      </c>
      <c r="L682" s="28" t="s">
        <v>57</v>
      </c>
      <c r="M682" s="22" t="s">
        <v>58</v>
      </c>
      <c r="N682" s="22">
        <v>0</v>
      </c>
      <c r="O682" s="22" t="s">
        <v>59</v>
      </c>
      <c r="P682" s="22" t="s">
        <v>78</v>
      </c>
      <c r="R682" s="23" t="s">
        <v>2042</v>
      </c>
      <c r="T682" s="23">
        <v>60</v>
      </c>
      <c r="V682" s="25" t="s">
        <v>61</v>
      </c>
      <c r="W682" s="65" t="s">
        <v>1953</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hidden="1" x14ac:dyDescent="0.2">
      <c r="A683" s="91">
        <v>751</v>
      </c>
      <c r="B683" s="229" t="s">
        <v>2088</v>
      </c>
      <c r="C683" s="259" t="s">
        <v>2089</v>
      </c>
      <c r="D683" s="229" t="s">
        <v>2091</v>
      </c>
      <c r="E683" s="3" t="s">
        <v>2030</v>
      </c>
      <c r="F683" s="26" t="s">
        <v>102</v>
      </c>
      <c r="G683" s="26" t="s">
        <v>55</v>
      </c>
      <c r="H683" s="26" t="s">
        <v>56</v>
      </c>
      <c r="J683" s="22">
        <v>2</v>
      </c>
      <c r="L683" s="28" t="s">
        <v>57</v>
      </c>
      <c r="M683" s="22" t="s">
        <v>58</v>
      </c>
      <c r="N683" s="22">
        <v>0</v>
      </c>
      <c r="O683" s="22" t="s">
        <v>59</v>
      </c>
      <c r="P683" s="22" t="s">
        <v>78</v>
      </c>
      <c r="R683" s="23" t="s">
        <v>2042</v>
      </c>
      <c r="T683" s="23">
        <v>60</v>
      </c>
      <c r="V683" s="25" t="s">
        <v>61</v>
      </c>
      <c r="W683" s="65" t="s">
        <v>1953</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hidden="1" x14ac:dyDescent="0.2">
      <c r="A684" s="91">
        <v>752</v>
      </c>
      <c r="B684" s="229" t="s">
        <v>2092</v>
      </c>
      <c r="C684" s="259" t="s">
        <v>2093</v>
      </c>
      <c r="D684" s="229" t="s">
        <v>1986</v>
      </c>
      <c r="E684" s="3" t="s">
        <v>2030</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hidden="1" customHeight="1" x14ac:dyDescent="0.2">
      <c r="A685" s="91">
        <v>753</v>
      </c>
      <c r="B685" s="229" t="s">
        <v>2092</v>
      </c>
      <c r="C685" s="259" t="s">
        <v>2093</v>
      </c>
      <c r="D685" s="229" t="s">
        <v>1988</v>
      </c>
      <c r="E685" s="3" t="s">
        <v>2030</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hidden="1" x14ac:dyDescent="0.2">
      <c r="A686" s="91">
        <v>754</v>
      </c>
      <c r="B686" s="229" t="s">
        <v>2094</v>
      </c>
      <c r="C686" s="259" t="s">
        <v>2095</v>
      </c>
      <c r="D686" s="229" t="s">
        <v>1950</v>
      </c>
      <c r="E686" s="3" t="s">
        <v>2030</v>
      </c>
      <c r="F686" s="26" t="s">
        <v>102</v>
      </c>
      <c r="G686" s="26" t="s">
        <v>55</v>
      </c>
      <c r="H686" s="26" t="s">
        <v>56</v>
      </c>
      <c r="J686" s="22">
        <v>1</v>
      </c>
      <c r="L686" s="28" t="s">
        <v>57</v>
      </c>
      <c r="M686" s="22" t="s">
        <v>58</v>
      </c>
      <c r="N686" s="22">
        <v>0</v>
      </c>
      <c r="O686" s="22" t="s">
        <v>59</v>
      </c>
      <c r="P686" s="22" t="s">
        <v>78</v>
      </c>
      <c r="R686" s="23" t="s">
        <v>2096</v>
      </c>
      <c r="V686" s="25" t="s">
        <v>61</v>
      </c>
      <c r="W686" s="65" t="s">
        <v>1953</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1859</v>
      </c>
    </row>
    <row r="687" spans="1:69" ht="12.75" hidden="1" customHeight="1" x14ac:dyDescent="0.2">
      <c r="A687" s="91">
        <v>755</v>
      </c>
      <c r="B687" s="229" t="s">
        <v>2097</v>
      </c>
      <c r="C687" s="259" t="s">
        <v>2098</v>
      </c>
      <c r="D687" s="229" t="s">
        <v>2030</v>
      </c>
      <c r="E687" s="3" t="s">
        <v>2030</v>
      </c>
      <c r="F687" s="26" t="s">
        <v>102</v>
      </c>
      <c r="G687" s="26" t="s">
        <v>55</v>
      </c>
      <c r="H687" s="26" t="s">
        <v>56</v>
      </c>
      <c r="J687" s="22">
        <v>1</v>
      </c>
      <c r="L687" s="28" t="s">
        <v>57</v>
      </c>
      <c r="M687" s="22" t="s">
        <v>77</v>
      </c>
      <c r="N687" s="22">
        <v>0</v>
      </c>
      <c r="O687" s="22" t="s">
        <v>59</v>
      </c>
      <c r="P687" s="22" t="s">
        <v>78</v>
      </c>
      <c r="S687" s="24">
        <v>30</v>
      </c>
      <c r="U687" s="23" t="s">
        <v>2099</v>
      </c>
      <c r="V687" s="25" t="s">
        <v>61</v>
      </c>
      <c r="W687" s="65">
        <v>2</v>
      </c>
      <c r="X687" s="106">
        <v>3</v>
      </c>
      <c r="Y687" s="25" t="s">
        <v>2100</v>
      </c>
      <c r="Z687" s="83" t="s">
        <v>62</v>
      </c>
      <c r="AA687" s="6">
        <v>9</v>
      </c>
      <c r="AB687" s="6">
        <v>0</v>
      </c>
      <c r="AC687" s="5">
        <v>29</v>
      </c>
      <c r="AD687" s="5" t="s">
        <v>79</v>
      </c>
      <c r="AE687" s="5" t="s">
        <v>115</v>
      </c>
      <c r="AI687" s="5">
        <v>20</v>
      </c>
      <c r="AJ687" s="5">
        <v>40</v>
      </c>
      <c r="AK687" s="6">
        <v>80</v>
      </c>
      <c r="AL687" s="6" t="s">
        <v>80</v>
      </c>
      <c r="AM687" s="6" t="s">
        <v>115</v>
      </c>
      <c r="BQ687" s="6" t="s">
        <v>2082</v>
      </c>
    </row>
    <row r="688" spans="1:69" ht="12.75" hidden="1" customHeight="1" x14ac:dyDescent="0.2">
      <c r="A688" s="91">
        <v>756</v>
      </c>
      <c r="B688" s="229" t="s">
        <v>2101</v>
      </c>
      <c r="C688" s="259" t="s">
        <v>2102</v>
      </c>
      <c r="D688" s="229" t="s">
        <v>2103</v>
      </c>
      <c r="E688" s="3" t="s">
        <v>2030</v>
      </c>
      <c r="F688" s="26" t="s">
        <v>70</v>
      </c>
      <c r="G688" s="26" t="s">
        <v>55</v>
      </c>
      <c r="H688" s="26" t="s">
        <v>1944</v>
      </c>
      <c r="J688" s="22">
        <v>2</v>
      </c>
      <c r="L688" s="28" t="s">
        <v>57</v>
      </c>
      <c r="M688" s="22" t="s">
        <v>58</v>
      </c>
      <c r="N688" s="22">
        <v>0</v>
      </c>
      <c r="O688" s="22" t="s">
        <v>59</v>
      </c>
      <c r="P688" s="22" t="s">
        <v>78</v>
      </c>
      <c r="Q688" s="23" t="s">
        <v>2103</v>
      </c>
      <c r="Z688" s="83" t="s">
        <v>62</v>
      </c>
      <c r="AA688" s="6">
        <v>6</v>
      </c>
      <c r="AB688" s="6">
        <v>0</v>
      </c>
      <c r="BQ688" s="6" t="s">
        <v>120</v>
      </c>
    </row>
    <row r="689" spans="1:70" ht="12.75" hidden="1" customHeight="1" x14ac:dyDescent="0.2">
      <c r="A689" s="91">
        <v>757</v>
      </c>
      <c r="B689" s="229" t="s">
        <v>2002</v>
      </c>
      <c r="C689" s="263" t="s">
        <v>2003</v>
      </c>
      <c r="D689" s="229" t="s">
        <v>2104</v>
      </c>
      <c r="E689" s="3" t="s">
        <v>1951</v>
      </c>
      <c r="F689" s="26" t="s">
        <v>102</v>
      </c>
      <c r="G689" s="26" t="s">
        <v>55</v>
      </c>
      <c r="H689" s="26" t="s">
        <v>56</v>
      </c>
      <c r="J689" s="22">
        <v>0.5</v>
      </c>
      <c r="L689" s="28" t="s">
        <v>57</v>
      </c>
      <c r="M689" s="22" t="s">
        <v>58</v>
      </c>
      <c r="N689" s="22">
        <v>64</v>
      </c>
      <c r="O689" s="22" t="s">
        <v>59</v>
      </c>
      <c r="P689" s="22" t="s">
        <v>78</v>
      </c>
      <c r="R689" s="23" t="s">
        <v>1957</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hidden="1" customHeight="1" x14ac:dyDescent="0.2">
      <c r="A690" s="91">
        <v>758</v>
      </c>
      <c r="B690" s="229" t="s">
        <v>2106</v>
      </c>
      <c r="C690" s="259" t="s">
        <v>2107</v>
      </c>
      <c r="D690" s="229" t="s">
        <v>2108</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hidden="1" customHeight="1" x14ac:dyDescent="0.2">
      <c r="A691" s="91">
        <v>759</v>
      </c>
      <c r="B691" s="229" t="s">
        <v>2106</v>
      </c>
      <c r="C691" s="259" t="s">
        <v>2107</v>
      </c>
      <c r="D691" s="229" t="s">
        <v>2109</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hidden="1" x14ac:dyDescent="0.2">
      <c r="A692" s="91">
        <v>760</v>
      </c>
      <c r="B692" s="229" t="s">
        <v>2110</v>
      </c>
      <c r="C692" s="259" t="s">
        <v>2111</v>
      </c>
      <c r="D692" s="229" t="s">
        <v>2112</v>
      </c>
      <c r="E692" s="3" t="s">
        <v>338</v>
      </c>
      <c r="F692" s="26" t="s">
        <v>102</v>
      </c>
      <c r="G692" s="26" t="s">
        <v>55</v>
      </c>
      <c r="H692" s="26" t="s">
        <v>534</v>
      </c>
      <c r="J692" s="22">
        <v>1</v>
      </c>
      <c r="L692" s="28" t="s">
        <v>57</v>
      </c>
      <c r="M692" s="22" t="s">
        <v>77</v>
      </c>
      <c r="N692" s="22">
        <v>0</v>
      </c>
      <c r="O692" s="22" t="s">
        <v>59</v>
      </c>
      <c r="P692" s="22" t="s">
        <v>78</v>
      </c>
      <c r="Q692" s="23" t="s">
        <v>338</v>
      </c>
      <c r="S692" s="24" t="s">
        <v>2113</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hidden="1" x14ac:dyDescent="0.2">
      <c r="A693" s="91">
        <v>761</v>
      </c>
      <c r="B693" s="229" t="s">
        <v>2110</v>
      </c>
      <c r="C693" s="259" t="s">
        <v>2111</v>
      </c>
      <c r="D693" s="229" t="s">
        <v>2114</v>
      </c>
      <c r="E693" s="3" t="s">
        <v>338</v>
      </c>
      <c r="F693" s="26" t="s">
        <v>102</v>
      </c>
      <c r="G693" s="26" t="s">
        <v>55</v>
      </c>
      <c r="H693" s="26" t="s">
        <v>534</v>
      </c>
      <c r="J693" s="22">
        <v>1</v>
      </c>
      <c r="L693" s="28" t="s">
        <v>57</v>
      </c>
      <c r="M693" s="22" t="s">
        <v>77</v>
      </c>
      <c r="N693" s="22" t="s">
        <v>2975</v>
      </c>
      <c r="O693" s="22" t="s">
        <v>59</v>
      </c>
      <c r="P693" s="22" t="s">
        <v>78</v>
      </c>
      <c r="Q693" s="23" t="s">
        <v>338</v>
      </c>
      <c r="S693" s="24" t="s">
        <v>2113</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hidden="1" x14ac:dyDescent="0.2">
      <c r="A694" s="91">
        <v>762</v>
      </c>
      <c r="B694" s="229" t="s">
        <v>2110</v>
      </c>
      <c r="C694" s="259" t="s">
        <v>2111</v>
      </c>
      <c r="D694" s="229" t="s">
        <v>2115</v>
      </c>
      <c r="E694" s="3" t="s">
        <v>338</v>
      </c>
      <c r="F694" s="26" t="s">
        <v>102</v>
      </c>
      <c r="G694" s="26" t="s">
        <v>55</v>
      </c>
      <c r="H694" s="26" t="s">
        <v>534</v>
      </c>
      <c r="J694" s="22">
        <v>0.5</v>
      </c>
      <c r="L694" s="28" t="s">
        <v>57</v>
      </c>
      <c r="M694" s="22" t="s">
        <v>77</v>
      </c>
      <c r="N694" s="176" t="s">
        <v>2975</v>
      </c>
      <c r="O694" s="22" t="s">
        <v>59</v>
      </c>
      <c r="P694" s="22" t="s">
        <v>78</v>
      </c>
      <c r="Q694" s="23" t="s">
        <v>338</v>
      </c>
      <c r="S694" s="24" t="s">
        <v>2113</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hidden="1" x14ac:dyDescent="0.2">
      <c r="A695" s="91">
        <v>763</v>
      </c>
      <c r="B695" s="229" t="s">
        <v>2110</v>
      </c>
      <c r="C695" s="259" t="s">
        <v>2111</v>
      </c>
      <c r="D695" s="229" t="s">
        <v>2116</v>
      </c>
      <c r="E695" s="3" t="s">
        <v>338</v>
      </c>
      <c r="F695" s="26" t="s">
        <v>102</v>
      </c>
      <c r="G695" s="26" t="s">
        <v>55</v>
      </c>
      <c r="H695" s="26" t="s">
        <v>534</v>
      </c>
      <c r="J695" s="22">
        <v>1</v>
      </c>
      <c r="L695" s="28" t="s">
        <v>57</v>
      </c>
      <c r="M695" s="22" t="s">
        <v>77</v>
      </c>
      <c r="N695" s="22">
        <v>108</v>
      </c>
      <c r="O695" s="22" t="s">
        <v>59</v>
      </c>
      <c r="P695" s="22" t="s">
        <v>78</v>
      </c>
      <c r="Q695" s="23" t="s">
        <v>338</v>
      </c>
      <c r="S695" s="24" t="s">
        <v>2113</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hidden="1" x14ac:dyDescent="0.2">
      <c r="A696" s="91">
        <v>764</v>
      </c>
      <c r="B696" s="229" t="s">
        <v>2110</v>
      </c>
      <c r="C696" s="259" t="s">
        <v>2111</v>
      </c>
      <c r="D696" s="229" t="s">
        <v>2117</v>
      </c>
      <c r="E696" s="3" t="s">
        <v>338</v>
      </c>
      <c r="F696" s="26" t="s">
        <v>102</v>
      </c>
      <c r="G696" s="26" t="s">
        <v>55</v>
      </c>
      <c r="H696" s="26" t="s">
        <v>539</v>
      </c>
      <c r="J696" s="22">
        <v>1</v>
      </c>
      <c r="L696" s="28" t="s">
        <v>57</v>
      </c>
      <c r="M696" s="22" t="s">
        <v>77</v>
      </c>
      <c r="N696" s="22">
        <v>24</v>
      </c>
      <c r="O696" s="22" t="s">
        <v>59</v>
      </c>
      <c r="P696" s="22" t="s">
        <v>78</v>
      </c>
      <c r="Q696" s="23" t="s">
        <v>338</v>
      </c>
      <c r="S696" s="24" t="s">
        <v>2113</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hidden="1" customHeight="1" x14ac:dyDescent="0.2">
      <c r="A697" s="91">
        <v>765</v>
      </c>
      <c r="B697" s="229" t="s">
        <v>2110</v>
      </c>
      <c r="C697" s="259" t="s">
        <v>2111</v>
      </c>
      <c r="D697" s="229" t="s">
        <v>2118</v>
      </c>
      <c r="E697" s="3" t="s">
        <v>338</v>
      </c>
      <c r="F697" s="26" t="s">
        <v>102</v>
      </c>
      <c r="G697" s="26" t="s">
        <v>55</v>
      </c>
      <c r="H697" s="26" t="s">
        <v>539</v>
      </c>
      <c r="J697" s="22">
        <v>1</v>
      </c>
      <c r="L697" s="28" t="s">
        <v>57</v>
      </c>
      <c r="M697" s="22" t="s">
        <v>77</v>
      </c>
      <c r="N697" s="176" t="s">
        <v>2975</v>
      </c>
      <c r="O697" s="22" t="s">
        <v>59</v>
      </c>
      <c r="P697" s="22" t="s">
        <v>78</v>
      </c>
      <c r="Q697" s="23" t="s">
        <v>338</v>
      </c>
      <c r="S697" s="24" t="s">
        <v>2113</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hidden="1" customHeight="1" x14ac:dyDescent="0.2">
      <c r="A698" s="91">
        <v>766</v>
      </c>
      <c r="B698" s="229" t="s">
        <v>2110</v>
      </c>
      <c r="C698" s="259" t="s">
        <v>2111</v>
      </c>
      <c r="D698" s="229" t="s">
        <v>2119</v>
      </c>
      <c r="E698" s="3" t="s">
        <v>338</v>
      </c>
      <c r="F698" s="26" t="s">
        <v>102</v>
      </c>
      <c r="G698" s="26" t="s">
        <v>55</v>
      </c>
      <c r="H698" s="26" t="s">
        <v>539</v>
      </c>
      <c r="J698" s="22">
        <v>0.5</v>
      </c>
      <c r="L698" s="28" t="s">
        <v>57</v>
      </c>
      <c r="M698" s="22" t="s">
        <v>77</v>
      </c>
      <c r="N698" s="176" t="s">
        <v>2975</v>
      </c>
      <c r="O698" s="22" t="s">
        <v>59</v>
      </c>
      <c r="P698" s="22" t="s">
        <v>78</v>
      </c>
      <c r="Q698" s="23" t="s">
        <v>338</v>
      </c>
      <c r="S698" s="24" t="s">
        <v>2113</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hidden="1" customHeight="1" x14ac:dyDescent="0.2">
      <c r="A699" s="91">
        <v>767</v>
      </c>
      <c r="B699" s="229" t="s">
        <v>2110</v>
      </c>
      <c r="C699" s="259" t="s">
        <v>2111</v>
      </c>
      <c r="D699" s="229" t="s">
        <v>2120</v>
      </c>
      <c r="E699" s="3" t="s">
        <v>338</v>
      </c>
      <c r="F699" s="26" t="s">
        <v>102</v>
      </c>
      <c r="G699" s="26" t="s">
        <v>55</v>
      </c>
      <c r="H699" s="26" t="s">
        <v>539</v>
      </c>
      <c r="J699" s="22">
        <v>1</v>
      </c>
      <c r="L699" s="28" t="s">
        <v>57</v>
      </c>
      <c r="M699" s="22" t="s">
        <v>77</v>
      </c>
      <c r="N699" s="22">
        <v>132</v>
      </c>
      <c r="O699" s="22" t="s">
        <v>59</v>
      </c>
      <c r="P699" s="22" t="s">
        <v>78</v>
      </c>
      <c r="Q699" s="23" t="s">
        <v>338</v>
      </c>
      <c r="S699" s="24" t="s">
        <v>2113</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hidden="1" customHeight="1" x14ac:dyDescent="0.2">
      <c r="A700" s="91">
        <v>768</v>
      </c>
      <c r="B700" s="229" t="s">
        <v>2110</v>
      </c>
      <c r="C700" s="259" t="s">
        <v>2111</v>
      </c>
      <c r="D700" s="229" t="s">
        <v>2121</v>
      </c>
      <c r="E700" s="3" t="s">
        <v>338</v>
      </c>
      <c r="F700" s="26" t="s">
        <v>102</v>
      </c>
      <c r="G700" s="26" t="s">
        <v>55</v>
      </c>
      <c r="H700" s="26" t="s">
        <v>1331</v>
      </c>
      <c r="I700" s="26" t="s">
        <v>2122</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hidden="1" x14ac:dyDescent="0.2">
      <c r="A701" s="91">
        <v>769</v>
      </c>
      <c r="B701" s="229" t="s">
        <v>2110</v>
      </c>
      <c r="C701" s="259" t="s">
        <v>2111</v>
      </c>
      <c r="D701" s="229" t="s">
        <v>2123</v>
      </c>
      <c r="E701" s="3" t="s">
        <v>338</v>
      </c>
      <c r="F701" s="26" t="s">
        <v>102</v>
      </c>
      <c r="G701" s="26" t="s">
        <v>55</v>
      </c>
      <c r="H701" s="26" t="s">
        <v>1331</v>
      </c>
      <c r="I701" s="26" t="s">
        <v>2122</v>
      </c>
      <c r="J701" s="22">
        <v>4</v>
      </c>
      <c r="L701" s="28" t="s">
        <v>57</v>
      </c>
      <c r="M701" s="22" t="s">
        <v>58</v>
      </c>
      <c r="N701" s="176" t="s">
        <v>2975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hidden="1" x14ac:dyDescent="0.2">
      <c r="A702" s="91">
        <v>770</v>
      </c>
      <c r="B702" s="229" t="s">
        <v>2110</v>
      </c>
      <c r="C702" s="259" t="s">
        <v>2111</v>
      </c>
      <c r="D702" s="229" t="s">
        <v>2124</v>
      </c>
      <c r="E702" s="3" t="s">
        <v>338</v>
      </c>
      <c r="F702" s="26" t="s">
        <v>102</v>
      </c>
      <c r="G702" s="26" t="s">
        <v>55</v>
      </c>
      <c r="H702" s="26" t="s">
        <v>1331</v>
      </c>
      <c r="I702" s="26" t="s">
        <v>2122</v>
      </c>
      <c r="J702" s="22">
        <v>1</v>
      </c>
      <c r="L702" s="28" t="s">
        <v>57</v>
      </c>
      <c r="M702" s="22" t="s">
        <v>58</v>
      </c>
      <c r="N702" s="176" t="s">
        <v>2975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hidden="1" x14ac:dyDescent="0.2">
      <c r="A703" s="91">
        <v>771</v>
      </c>
      <c r="B703" s="229" t="s">
        <v>2110</v>
      </c>
      <c r="C703" s="259" t="s">
        <v>2111</v>
      </c>
      <c r="D703" s="229" t="s">
        <v>2125</v>
      </c>
      <c r="E703" s="3" t="s">
        <v>338</v>
      </c>
      <c r="F703" s="26" t="s">
        <v>102</v>
      </c>
      <c r="G703" s="26" t="s">
        <v>55</v>
      </c>
      <c r="H703" s="26" t="s">
        <v>1331</v>
      </c>
      <c r="I703" s="26" t="s">
        <v>2122</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hidden="1" x14ac:dyDescent="0.2">
      <c r="A704" s="91">
        <v>772</v>
      </c>
      <c r="B704" s="229" t="s">
        <v>2110</v>
      </c>
      <c r="C704" s="259" t="s">
        <v>2111</v>
      </c>
      <c r="D704" s="229" t="s">
        <v>2126</v>
      </c>
      <c r="E704" s="3" t="s">
        <v>338</v>
      </c>
      <c r="F704" s="26" t="s">
        <v>102</v>
      </c>
      <c r="G704" s="26" t="s">
        <v>55</v>
      </c>
      <c r="H704" s="26" t="s">
        <v>1332</v>
      </c>
      <c r="I704" s="26" t="s">
        <v>2122</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hidden="1" x14ac:dyDescent="0.2">
      <c r="A705" s="91">
        <v>773</v>
      </c>
      <c r="B705" s="229" t="s">
        <v>2110</v>
      </c>
      <c r="C705" s="259" t="s">
        <v>2111</v>
      </c>
      <c r="D705" s="229" t="s">
        <v>2127</v>
      </c>
      <c r="E705" s="3" t="s">
        <v>338</v>
      </c>
      <c r="F705" s="26" t="s">
        <v>102</v>
      </c>
      <c r="G705" s="26" t="s">
        <v>55</v>
      </c>
      <c r="H705" s="26" t="s">
        <v>1332</v>
      </c>
      <c r="I705" s="26" t="s">
        <v>2122</v>
      </c>
      <c r="J705" s="176">
        <v>4</v>
      </c>
      <c r="K705" s="180"/>
      <c r="L705" s="180" t="s">
        <v>57</v>
      </c>
      <c r="M705" s="176" t="s">
        <v>58</v>
      </c>
      <c r="N705" s="176" t="s">
        <v>2975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hidden="1" x14ac:dyDescent="0.2">
      <c r="A706" s="91">
        <v>774</v>
      </c>
      <c r="B706" s="229" t="s">
        <v>2110</v>
      </c>
      <c r="C706" s="259" t="s">
        <v>2111</v>
      </c>
      <c r="D706" s="229" t="s">
        <v>2128</v>
      </c>
      <c r="E706" s="3" t="s">
        <v>338</v>
      </c>
      <c r="F706" s="26" t="s">
        <v>102</v>
      </c>
      <c r="G706" s="26" t="s">
        <v>55</v>
      </c>
      <c r="H706" s="26" t="s">
        <v>1332</v>
      </c>
      <c r="I706" s="26" t="s">
        <v>2122</v>
      </c>
      <c r="J706" s="176">
        <v>1</v>
      </c>
      <c r="K706" s="180"/>
      <c r="L706" s="180" t="s">
        <v>57</v>
      </c>
      <c r="M706" s="176" t="s">
        <v>58</v>
      </c>
      <c r="N706" s="176" t="s">
        <v>2975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hidden="1" x14ac:dyDescent="0.2">
      <c r="A707" s="91">
        <v>775</v>
      </c>
      <c r="B707" s="229" t="s">
        <v>2110</v>
      </c>
      <c r="C707" s="259" t="s">
        <v>2111</v>
      </c>
      <c r="D707" s="229" t="s">
        <v>2129</v>
      </c>
      <c r="E707" s="3" t="s">
        <v>338</v>
      </c>
      <c r="F707" s="26" t="s">
        <v>102</v>
      </c>
      <c r="G707" s="26" t="s">
        <v>55</v>
      </c>
      <c r="H707" s="26" t="s">
        <v>1332</v>
      </c>
      <c r="I707" s="26" t="s">
        <v>2122</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hidden="1" x14ac:dyDescent="0.2">
      <c r="A708" s="91">
        <v>776</v>
      </c>
      <c r="B708" s="229" t="s">
        <v>2147</v>
      </c>
      <c r="C708" s="263" t="s">
        <v>2148</v>
      </c>
      <c r="D708" s="229" t="s">
        <v>2149</v>
      </c>
      <c r="E708" s="3" t="s">
        <v>2030</v>
      </c>
      <c r="F708" s="26" t="s">
        <v>102</v>
      </c>
      <c r="G708" s="26" t="s">
        <v>55</v>
      </c>
      <c r="H708" s="26" t="s">
        <v>56</v>
      </c>
      <c r="J708" s="22">
        <v>0.8</v>
      </c>
      <c r="L708" s="28" t="s">
        <v>57</v>
      </c>
      <c r="M708" s="22" t="s">
        <v>58</v>
      </c>
      <c r="N708" s="22">
        <v>170</v>
      </c>
      <c r="O708" s="22" t="s">
        <v>59</v>
      </c>
      <c r="P708" s="22" t="s">
        <v>78</v>
      </c>
      <c r="R708" s="23" t="s">
        <v>2151</v>
      </c>
      <c r="T708" s="23" t="s">
        <v>2152</v>
      </c>
      <c r="V708" s="25" t="s">
        <v>61</v>
      </c>
      <c r="W708" s="65" t="s">
        <v>1953</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1400</v>
      </c>
    </row>
    <row r="709" spans="1:70" ht="14.25" hidden="1" x14ac:dyDescent="0.2">
      <c r="A709" s="91">
        <v>777</v>
      </c>
      <c r="B709" s="229" t="s">
        <v>2147</v>
      </c>
      <c r="C709" s="263" t="s">
        <v>2148</v>
      </c>
      <c r="D709" s="229" t="s">
        <v>2150</v>
      </c>
      <c r="E709" s="3" t="s">
        <v>2030</v>
      </c>
      <c r="F709" s="26" t="s">
        <v>102</v>
      </c>
      <c r="G709" s="26" t="s">
        <v>55</v>
      </c>
      <c r="H709" s="26" t="s">
        <v>56</v>
      </c>
      <c r="J709" s="22">
        <v>0.8</v>
      </c>
      <c r="L709" s="28" t="s">
        <v>57</v>
      </c>
      <c r="M709" s="22" t="s">
        <v>58</v>
      </c>
      <c r="N709" s="22">
        <v>170</v>
      </c>
      <c r="O709" s="22" t="s">
        <v>59</v>
      </c>
      <c r="P709" s="22" t="s">
        <v>78</v>
      </c>
      <c r="R709" s="23" t="s">
        <v>2151</v>
      </c>
      <c r="T709" s="23" t="s">
        <v>2152</v>
      </c>
      <c r="V709" s="25" t="s">
        <v>61</v>
      </c>
      <c r="W709" s="65" t="s">
        <v>1953</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1400</v>
      </c>
    </row>
    <row r="710" spans="1:70" ht="14.25" hidden="1" x14ac:dyDescent="0.2">
      <c r="A710" s="91">
        <v>778</v>
      </c>
      <c r="B710" s="229" t="s">
        <v>2155</v>
      </c>
      <c r="C710" s="263" t="s">
        <v>2156</v>
      </c>
      <c r="D710" s="229" t="s">
        <v>1956</v>
      </c>
      <c r="E710" s="3" t="s">
        <v>338</v>
      </c>
      <c r="F710" s="26" t="s">
        <v>54</v>
      </c>
      <c r="G710" s="179" t="s">
        <v>75</v>
      </c>
      <c r="H710" s="179" t="s">
        <v>56</v>
      </c>
      <c r="I710" s="179" t="s">
        <v>2159</v>
      </c>
      <c r="J710" s="176">
        <v>50</v>
      </c>
      <c r="K710" s="180"/>
      <c r="L710" s="180" t="s">
        <v>211</v>
      </c>
      <c r="M710" s="176" t="s">
        <v>77</v>
      </c>
      <c r="N710" s="176">
        <v>0</v>
      </c>
      <c r="O710" s="176" t="s">
        <v>59</v>
      </c>
      <c r="P710" s="176" t="s">
        <v>78</v>
      </c>
      <c r="Q710" s="177"/>
      <c r="R710" s="177"/>
      <c r="S710" s="178">
        <v>5</v>
      </c>
      <c r="T710" s="177"/>
      <c r="U710" s="177"/>
      <c r="V710" s="165" t="s">
        <v>61</v>
      </c>
      <c r="W710" s="166" t="s">
        <v>1953</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2160</v>
      </c>
    </row>
    <row r="711" spans="1:70" ht="14.25" hidden="1" x14ac:dyDescent="0.2">
      <c r="A711" s="91">
        <v>779</v>
      </c>
      <c r="B711" s="229" t="s">
        <v>2155</v>
      </c>
      <c r="C711" s="263" t="s">
        <v>2156</v>
      </c>
      <c r="D711" s="229" t="s">
        <v>2157</v>
      </c>
      <c r="E711" s="3" t="s">
        <v>338</v>
      </c>
      <c r="F711" s="26" t="s">
        <v>54</v>
      </c>
      <c r="G711" s="179" t="s">
        <v>75</v>
      </c>
      <c r="H711" s="179" t="s">
        <v>56</v>
      </c>
      <c r="I711" s="179" t="s">
        <v>2159</v>
      </c>
      <c r="J711" s="176">
        <v>50</v>
      </c>
      <c r="K711" s="180"/>
      <c r="L711" s="180" t="s">
        <v>211</v>
      </c>
      <c r="M711" s="176" t="s">
        <v>77</v>
      </c>
      <c r="N711" s="176">
        <v>1.5</v>
      </c>
      <c r="O711" s="176" t="s">
        <v>59</v>
      </c>
      <c r="P711" s="176" t="s">
        <v>78</v>
      </c>
      <c r="Q711" s="177"/>
      <c r="R711" s="177"/>
      <c r="S711" s="178">
        <v>5</v>
      </c>
      <c r="T711" s="177"/>
      <c r="U711" s="177"/>
      <c r="V711" s="165" t="s">
        <v>61</v>
      </c>
      <c r="W711" s="166" t="s">
        <v>1953</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2160</v>
      </c>
    </row>
    <row r="712" spans="1:70" ht="14.25" hidden="1" x14ac:dyDescent="0.2">
      <c r="A712" s="91">
        <v>780</v>
      </c>
      <c r="B712" s="229" t="s">
        <v>2155</v>
      </c>
      <c r="C712" s="263" t="s">
        <v>2156</v>
      </c>
      <c r="D712" s="229" t="s">
        <v>2158</v>
      </c>
      <c r="E712" s="3" t="s">
        <v>338</v>
      </c>
      <c r="F712" s="26" t="s">
        <v>54</v>
      </c>
      <c r="G712" s="179" t="s">
        <v>75</v>
      </c>
      <c r="H712" s="179" t="s">
        <v>56</v>
      </c>
      <c r="I712" s="179" t="s">
        <v>2159</v>
      </c>
      <c r="J712" s="176">
        <v>50</v>
      </c>
      <c r="K712" s="180"/>
      <c r="L712" s="180" t="s">
        <v>211</v>
      </c>
      <c r="M712" s="176" t="s">
        <v>77</v>
      </c>
      <c r="N712" s="176">
        <v>145.5</v>
      </c>
      <c r="O712" s="176" t="s">
        <v>59</v>
      </c>
      <c r="P712" s="176" t="s">
        <v>78</v>
      </c>
      <c r="Q712" s="177"/>
      <c r="R712" s="177"/>
      <c r="S712" s="178">
        <v>5</v>
      </c>
      <c r="T712" s="177"/>
      <c r="U712" s="177"/>
      <c r="V712" s="165" t="s">
        <v>61</v>
      </c>
      <c r="W712" s="166" t="s">
        <v>1953</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2160</v>
      </c>
    </row>
    <row r="713" spans="1:70" ht="14.25" hidden="1" x14ac:dyDescent="0.2">
      <c r="A713" s="91">
        <v>781</v>
      </c>
      <c r="B713" s="229" t="s">
        <v>2165</v>
      </c>
      <c r="C713" s="263" t="s">
        <v>1967</v>
      </c>
      <c r="D713" s="229" t="s">
        <v>2166</v>
      </c>
      <c r="E713" s="3" t="s">
        <v>1951</v>
      </c>
      <c r="F713" s="26" t="s">
        <v>102</v>
      </c>
      <c r="G713" s="179" t="s">
        <v>55</v>
      </c>
      <c r="H713" s="179" t="s">
        <v>65</v>
      </c>
      <c r="I713" s="179"/>
      <c r="J713" s="176">
        <v>0.125</v>
      </c>
      <c r="K713" s="180"/>
      <c r="L713" s="180" t="s">
        <v>57</v>
      </c>
      <c r="M713" s="176" t="s">
        <v>58</v>
      </c>
      <c r="N713" s="176">
        <v>25</v>
      </c>
      <c r="O713" s="176" t="s">
        <v>59</v>
      </c>
      <c r="P713" s="176" t="s">
        <v>78</v>
      </c>
      <c r="Q713" s="177"/>
      <c r="R713" s="177" t="s">
        <v>2389</v>
      </c>
      <c r="S713" s="178"/>
      <c r="T713" s="177"/>
      <c r="U713" s="177" t="s">
        <v>1969</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2391</v>
      </c>
    </row>
    <row r="714" spans="1:70" ht="14.25" hidden="1" x14ac:dyDescent="0.2">
      <c r="A714" s="91">
        <v>782</v>
      </c>
      <c r="B714" s="229" t="s">
        <v>2173</v>
      </c>
      <c r="C714" s="263" t="s">
        <v>2174</v>
      </c>
      <c r="D714" s="229" t="s">
        <v>2175</v>
      </c>
      <c r="E714" s="3" t="s">
        <v>2178</v>
      </c>
      <c r="F714" s="26" t="s">
        <v>102</v>
      </c>
      <c r="G714" s="26" t="s">
        <v>55</v>
      </c>
      <c r="H714" s="26" t="s">
        <v>156</v>
      </c>
      <c r="J714" s="22">
        <v>600</v>
      </c>
      <c r="L714" s="28" t="s">
        <v>57</v>
      </c>
      <c r="M714" s="22" t="s">
        <v>58</v>
      </c>
      <c r="N714" s="22" t="s">
        <v>2179</v>
      </c>
      <c r="O714" s="22" t="s">
        <v>59</v>
      </c>
      <c r="P714" s="22" t="s">
        <v>1490</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2196</v>
      </c>
    </row>
    <row r="715" spans="1:70" ht="14.25" hidden="1" x14ac:dyDescent="0.2">
      <c r="A715" s="91">
        <v>783</v>
      </c>
      <c r="B715" s="229" t="s">
        <v>2173</v>
      </c>
      <c r="C715" s="263" t="s">
        <v>2174</v>
      </c>
      <c r="D715" s="229" t="s">
        <v>2176</v>
      </c>
      <c r="E715" s="3" t="s">
        <v>2178</v>
      </c>
      <c r="F715" s="26" t="s">
        <v>102</v>
      </c>
      <c r="G715" s="26" t="s">
        <v>55</v>
      </c>
      <c r="H715" s="26" t="s">
        <v>156</v>
      </c>
      <c r="J715" s="22">
        <v>600</v>
      </c>
      <c r="L715" s="28" t="s">
        <v>57</v>
      </c>
      <c r="M715" s="22" t="s">
        <v>58</v>
      </c>
      <c r="N715" s="22" t="s">
        <v>2179</v>
      </c>
      <c r="O715" s="22" t="s">
        <v>59</v>
      </c>
      <c r="P715" s="22" t="s">
        <v>1490</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2196</v>
      </c>
    </row>
    <row r="716" spans="1:70" ht="14.25" hidden="1" x14ac:dyDescent="0.2">
      <c r="A716" s="91">
        <v>784</v>
      </c>
      <c r="B716" s="229" t="s">
        <v>2173</v>
      </c>
      <c r="C716" s="263" t="s">
        <v>2174</v>
      </c>
      <c r="D716" s="229" t="s">
        <v>2177</v>
      </c>
      <c r="E716" s="3" t="s">
        <v>2178</v>
      </c>
      <c r="F716" s="26" t="s">
        <v>102</v>
      </c>
      <c r="G716" s="26" t="s">
        <v>55</v>
      </c>
      <c r="H716" s="26" t="s">
        <v>156</v>
      </c>
      <c r="J716" s="22">
        <v>600</v>
      </c>
      <c r="L716" s="28" t="s">
        <v>57</v>
      </c>
      <c r="M716" s="22" t="s">
        <v>58</v>
      </c>
      <c r="N716" s="22" t="s">
        <v>2179</v>
      </c>
      <c r="O716" s="22" t="s">
        <v>59</v>
      </c>
      <c r="P716" s="22" t="s">
        <v>1490</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2196</v>
      </c>
    </row>
    <row r="717" spans="1:70" ht="14.25" hidden="1" x14ac:dyDescent="0.2">
      <c r="A717" s="91">
        <v>785</v>
      </c>
      <c r="B717" s="229" t="s">
        <v>2180</v>
      </c>
      <c r="C717" s="263" t="s">
        <v>2182</v>
      </c>
      <c r="D717" s="229" t="s">
        <v>2181</v>
      </c>
      <c r="E717" s="3" t="s">
        <v>2178</v>
      </c>
      <c r="F717" s="26" t="s">
        <v>102</v>
      </c>
      <c r="G717" s="26" t="s">
        <v>55</v>
      </c>
      <c r="H717" s="26" t="s">
        <v>429</v>
      </c>
      <c r="J717" s="22">
        <v>600</v>
      </c>
      <c r="L717" s="28" t="s">
        <v>57</v>
      </c>
      <c r="M717" s="22" t="s">
        <v>58</v>
      </c>
      <c r="N717" s="22" t="s">
        <v>1470</v>
      </c>
      <c r="O717" s="22" t="s">
        <v>59</v>
      </c>
      <c r="P717" s="22" t="s">
        <v>1490</v>
      </c>
      <c r="R717" s="23" t="s">
        <v>2183</v>
      </c>
      <c r="V717" s="25" t="s">
        <v>435</v>
      </c>
      <c r="Y717" s="25" t="s">
        <v>2184</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hidden="1" x14ac:dyDescent="0.2">
      <c r="A718" s="91">
        <v>786</v>
      </c>
      <c r="B718" s="229" t="s">
        <v>2186</v>
      </c>
      <c r="C718" s="263" t="s">
        <v>2187</v>
      </c>
      <c r="D718" s="229" t="s">
        <v>2185</v>
      </c>
      <c r="E718" s="3" t="s">
        <v>2178</v>
      </c>
      <c r="F718" s="26" t="s">
        <v>102</v>
      </c>
      <c r="G718" s="26" t="s">
        <v>55</v>
      </c>
      <c r="H718" s="26" t="s">
        <v>156</v>
      </c>
      <c r="J718" s="22">
        <v>600</v>
      </c>
      <c r="L718" s="28" t="s">
        <v>57</v>
      </c>
      <c r="M718" s="22" t="s">
        <v>58</v>
      </c>
      <c r="N718" s="22" t="s">
        <v>2193</v>
      </c>
      <c r="O718" s="22" t="s">
        <v>59</v>
      </c>
      <c r="P718" s="22" t="s">
        <v>1490</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hidden="1" x14ac:dyDescent="0.2">
      <c r="A719" s="91">
        <v>787</v>
      </c>
      <c r="B719" s="229" t="s">
        <v>2188</v>
      </c>
      <c r="C719" s="263" t="s">
        <v>2194</v>
      </c>
      <c r="D719" s="229" t="s">
        <v>2189</v>
      </c>
      <c r="E719" s="3" t="s">
        <v>2178</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2197</v>
      </c>
    </row>
    <row r="720" spans="1:70" ht="14.25" hidden="1" x14ac:dyDescent="0.2">
      <c r="A720" s="91">
        <v>788</v>
      </c>
      <c r="B720" s="229" t="s">
        <v>2188</v>
      </c>
      <c r="C720" s="263" t="s">
        <v>2194</v>
      </c>
      <c r="D720" s="229" t="s">
        <v>2190</v>
      </c>
      <c r="E720" s="3" t="s">
        <v>2178</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2198</v>
      </c>
    </row>
    <row r="721" spans="1:70" ht="14.25" hidden="1" x14ac:dyDescent="0.2">
      <c r="A721" s="91">
        <v>789</v>
      </c>
      <c r="B721" s="229" t="s">
        <v>2188</v>
      </c>
      <c r="C721" s="263" t="s">
        <v>2194</v>
      </c>
      <c r="D721" s="229" t="s">
        <v>2191</v>
      </c>
      <c r="E721" s="3" t="s">
        <v>2178</v>
      </c>
      <c r="F721" s="26" t="s">
        <v>102</v>
      </c>
      <c r="G721" s="26" t="s">
        <v>55</v>
      </c>
      <c r="H721" s="26" t="s">
        <v>56</v>
      </c>
      <c r="J721" s="22">
        <v>200</v>
      </c>
      <c r="L721" s="28" t="s">
        <v>57</v>
      </c>
      <c r="M721" s="22" t="s">
        <v>58</v>
      </c>
      <c r="N721" s="22" t="s">
        <v>1470</v>
      </c>
      <c r="O721" s="22" t="s">
        <v>59</v>
      </c>
      <c r="P721" s="22" t="s">
        <v>1490</v>
      </c>
      <c r="V721" s="25" t="s">
        <v>61</v>
      </c>
      <c r="W721" s="65">
        <v>8</v>
      </c>
      <c r="Z721" s="83" t="s">
        <v>62</v>
      </c>
      <c r="AA721" s="6">
        <v>8</v>
      </c>
      <c r="AC721" s="5">
        <v>29.9</v>
      </c>
      <c r="AD721" s="5" t="s">
        <v>79</v>
      </c>
      <c r="AE721" s="5" t="s">
        <v>115</v>
      </c>
      <c r="AI721" s="5">
        <v>19</v>
      </c>
      <c r="AJ721" s="5">
        <v>49</v>
      </c>
      <c r="BQ721" s="6" t="s">
        <v>213</v>
      </c>
      <c r="BR721" s="5" t="s">
        <v>2197</v>
      </c>
    </row>
    <row r="722" spans="1:70" ht="14.25" hidden="1" x14ac:dyDescent="0.2">
      <c r="A722" s="91">
        <v>790</v>
      </c>
      <c r="B722" s="229" t="s">
        <v>2188</v>
      </c>
      <c r="C722" s="263" t="s">
        <v>2194</v>
      </c>
      <c r="D722" s="229" t="s">
        <v>2192</v>
      </c>
      <c r="E722" s="3" t="s">
        <v>2178</v>
      </c>
      <c r="F722" s="26" t="s">
        <v>102</v>
      </c>
      <c r="G722" s="26" t="s">
        <v>55</v>
      </c>
      <c r="H722" s="26" t="s">
        <v>56</v>
      </c>
      <c r="J722" s="22">
        <v>400</v>
      </c>
      <c r="L722" s="28" t="s">
        <v>57</v>
      </c>
      <c r="M722" s="22" t="s">
        <v>58</v>
      </c>
      <c r="N722" s="22" t="s">
        <v>1470</v>
      </c>
      <c r="O722" s="22" t="s">
        <v>59</v>
      </c>
      <c r="P722" s="22" t="s">
        <v>1490</v>
      </c>
      <c r="V722" s="25" t="s">
        <v>61</v>
      </c>
      <c r="W722" s="65">
        <v>8</v>
      </c>
      <c r="Z722" s="83" t="s">
        <v>62</v>
      </c>
      <c r="AA722" s="6">
        <v>8</v>
      </c>
      <c r="AC722" s="5">
        <v>29.9</v>
      </c>
      <c r="AD722" s="5" t="s">
        <v>79</v>
      </c>
      <c r="AE722" s="5" t="s">
        <v>115</v>
      </c>
      <c r="AI722" s="5">
        <v>19</v>
      </c>
      <c r="AJ722" s="5">
        <v>49</v>
      </c>
      <c r="BQ722" s="6" t="s">
        <v>213</v>
      </c>
      <c r="BR722" s="5" t="s">
        <v>2198</v>
      </c>
    </row>
    <row r="723" spans="1:70" ht="14.25" hidden="1" x14ac:dyDescent="0.2">
      <c r="A723" s="91">
        <v>791</v>
      </c>
      <c r="B723" s="229" t="s">
        <v>2200</v>
      </c>
      <c r="C723" s="263" t="s">
        <v>2199</v>
      </c>
      <c r="D723" s="229" t="s">
        <v>2201</v>
      </c>
      <c r="E723" s="3" t="s">
        <v>2178</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1400</v>
      </c>
    </row>
    <row r="724" spans="1:70" ht="14.25" hidden="1" x14ac:dyDescent="0.2">
      <c r="A724" s="91">
        <v>792</v>
      </c>
      <c r="B724" s="229" t="s">
        <v>2200</v>
      </c>
      <c r="C724" s="263" t="s">
        <v>2199</v>
      </c>
      <c r="D724" s="229" t="s">
        <v>2202</v>
      </c>
      <c r="E724" s="3" t="s">
        <v>2178</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1400</v>
      </c>
    </row>
    <row r="725" spans="1:70" ht="14.25" hidden="1" x14ac:dyDescent="0.2">
      <c r="A725" s="91">
        <v>793</v>
      </c>
      <c r="B725" s="229" t="s">
        <v>2200</v>
      </c>
      <c r="C725" s="263" t="s">
        <v>2199</v>
      </c>
      <c r="D725" s="229" t="s">
        <v>2203</v>
      </c>
      <c r="E725" s="123" t="s">
        <v>2178</v>
      </c>
      <c r="F725" s="26" t="s">
        <v>102</v>
      </c>
      <c r="G725" s="26" t="s">
        <v>75</v>
      </c>
      <c r="H725" s="26" t="s">
        <v>2204</v>
      </c>
      <c r="J725" s="22">
        <v>600</v>
      </c>
      <c r="L725" s="28" t="s">
        <v>57</v>
      </c>
      <c r="M725" s="22" t="s">
        <v>58</v>
      </c>
      <c r="N725" s="22">
        <v>0</v>
      </c>
      <c r="O725" s="22" t="s">
        <v>59</v>
      </c>
      <c r="P725" s="22" t="s">
        <v>78</v>
      </c>
      <c r="V725" s="25" t="s">
        <v>61</v>
      </c>
      <c r="Z725" s="83" t="s">
        <v>62</v>
      </c>
      <c r="AA725" s="6">
        <v>3</v>
      </c>
      <c r="BQ725" s="6" t="s">
        <v>213</v>
      </c>
      <c r="BR725" s="5" t="s">
        <v>1400</v>
      </c>
    </row>
    <row r="726" spans="1:70" ht="14.25" hidden="1" x14ac:dyDescent="0.2">
      <c r="A726" s="91">
        <v>794</v>
      </c>
      <c r="B726" s="229" t="s">
        <v>2206</v>
      </c>
      <c r="C726" s="263" t="s">
        <v>2212</v>
      </c>
      <c r="D726" s="229" t="s">
        <v>2207</v>
      </c>
      <c r="E726" s="3" t="s">
        <v>2178</v>
      </c>
      <c r="F726" s="26" t="s">
        <v>102</v>
      </c>
      <c r="G726" s="26" t="s">
        <v>55</v>
      </c>
      <c r="H726" s="26" t="s">
        <v>2208</v>
      </c>
      <c r="I726" s="26" t="s">
        <v>2209</v>
      </c>
      <c r="J726" s="22">
        <v>600</v>
      </c>
      <c r="L726" s="28" t="s">
        <v>57</v>
      </c>
      <c r="M726" s="22" t="s">
        <v>58</v>
      </c>
      <c r="N726" s="22" t="s">
        <v>1489</v>
      </c>
      <c r="O726" s="22" t="s">
        <v>59</v>
      </c>
      <c r="P726" s="22" t="s">
        <v>1490</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2210</v>
      </c>
      <c r="BR726" s="5" t="s">
        <v>2211</v>
      </c>
    </row>
    <row r="727" spans="1:70" ht="14.25" hidden="1" x14ac:dyDescent="0.2">
      <c r="A727" s="91">
        <v>795</v>
      </c>
      <c r="B727" s="229" t="s">
        <v>2213</v>
      </c>
      <c r="C727" s="263" t="s">
        <v>2217</v>
      </c>
      <c r="D727" s="229" t="s">
        <v>2214</v>
      </c>
      <c r="E727" s="3" t="s">
        <v>2178</v>
      </c>
      <c r="F727" s="26" t="s">
        <v>102</v>
      </c>
      <c r="G727" s="26" t="s">
        <v>55</v>
      </c>
      <c r="H727" s="26" t="s">
        <v>2219</v>
      </c>
      <c r="J727" s="22">
        <v>400</v>
      </c>
      <c r="L727" s="28" t="s">
        <v>57</v>
      </c>
      <c r="M727" s="22" t="s">
        <v>58</v>
      </c>
      <c r="N727" s="22" t="s">
        <v>1489</v>
      </c>
      <c r="O727" s="22" t="s">
        <v>59</v>
      </c>
      <c r="P727" s="22" t="s">
        <v>1490</v>
      </c>
      <c r="R727" s="23" t="s">
        <v>2183</v>
      </c>
      <c r="T727" s="23">
        <v>240</v>
      </c>
      <c r="V727" s="25" t="s">
        <v>1438</v>
      </c>
      <c r="W727" s="65">
        <v>1</v>
      </c>
      <c r="X727" s="106" t="s">
        <v>2224</v>
      </c>
      <c r="Y727" s="25" t="s">
        <v>2225</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2218</v>
      </c>
    </row>
    <row r="728" spans="1:70" ht="14.25" hidden="1" x14ac:dyDescent="0.2">
      <c r="A728" s="91">
        <v>796</v>
      </c>
      <c r="B728" s="229" t="s">
        <v>2213</v>
      </c>
      <c r="C728" s="263" t="s">
        <v>2217</v>
      </c>
      <c r="D728" s="229" t="s">
        <v>2215</v>
      </c>
      <c r="E728" s="3" t="s">
        <v>2178</v>
      </c>
      <c r="F728" s="26" t="s">
        <v>102</v>
      </c>
      <c r="G728" s="26" t="s">
        <v>55</v>
      </c>
      <c r="H728" s="26" t="s">
        <v>2220</v>
      </c>
      <c r="J728" s="22">
        <v>400</v>
      </c>
      <c r="L728" s="28" t="s">
        <v>57</v>
      </c>
      <c r="M728" s="22" t="s">
        <v>58</v>
      </c>
      <c r="N728" s="22" t="s">
        <v>1489</v>
      </c>
      <c r="O728" s="22" t="s">
        <v>59</v>
      </c>
      <c r="P728" s="22" t="s">
        <v>1490</v>
      </c>
      <c r="R728" s="23" t="s">
        <v>2183</v>
      </c>
      <c r="T728" s="23">
        <v>240</v>
      </c>
      <c r="V728" s="25" t="s">
        <v>1438</v>
      </c>
      <c r="W728" s="65">
        <v>1</v>
      </c>
      <c r="X728" s="106" t="s">
        <v>2224</v>
      </c>
      <c r="Y728" s="25" t="s">
        <v>2225</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2218</v>
      </c>
    </row>
    <row r="729" spans="1:70" ht="14.25" hidden="1" x14ac:dyDescent="0.2">
      <c r="A729" s="91">
        <v>797</v>
      </c>
      <c r="B729" s="229" t="s">
        <v>2213</v>
      </c>
      <c r="C729" s="263" t="s">
        <v>2217</v>
      </c>
      <c r="D729" s="229" t="s">
        <v>2216</v>
      </c>
      <c r="E729" s="3" t="s">
        <v>2178</v>
      </c>
      <c r="F729" s="26" t="s">
        <v>102</v>
      </c>
      <c r="G729" s="26" t="s">
        <v>55</v>
      </c>
      <c r="H729" s="26" t="s">
        <v>2220</v>
      </c>
      <c r="J729" s="22">
        <v>400</v>
      </c>
      <c r="L729" s="28" t="s">
        <v>57</v>
      </c>
      <c r="M729" s="22" t="s">
        <v>58</v>
      </c>
      <c r="N729" s="22" t="s">
        <v>2221</v>
      </c>
      <c r="O729" s="22" t="s">
        <v>59</v>
      </c>
      <c r="P729" s="22" t="s">
        <v>1490</v>
      </c>
      <c r="R729" s="23" t="s">
        <v>2183</v>
      </c>
      <c r="T729" s="23">
        <v>240</v>
      </c>
      <c r="V729" s="25" t="s">
        <v>1438</v>
      </c>
      <c r="W729" s="65">
        <v>1</v>
      </c>
      <c r="X729" s="106" t="s">
        <v>2224</v>
      </c>
      <c r="Y729" s="25" t="s">
        <v>2225</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2218</v>
      </c>
    </row>
    <row r="730" spans="1:70" ht="14.25" hidden="1" x14ac:dyDescent="0.2">
      <c r="A730" s="91">
        <v>798</v>
      </c>
      <c r="B730" s="229" t="s">
        <v>2222</v>
      </c>
      <c r="C730" s="263" t="s">
        <v>2223</v>
      </c>
      <c r="D730" s="229" t="s">
        <v>2207</v>
      </c>
      <c r="E730" s="3" t="s">
        <v>2178</v>
      </c>
      <c r="F730" s="26" t="s">
        <v>102</v>
      </c>
      <c r="G730" s="26" t="s">
        <v>55</v>
      </c>
      <c r="H730" s="26" t="s">
        <v>1332</v>
      </c>
      <c r="J730" s="22">
        <v>600</v>
      </c>
      <c r="L730" s="28" t="s">
        <v>57</v>
      </c>
      <c r="M730" s="22" t="s">
        <v>58</v>
      </c>
      <c r="N730" s="22" t="s">
        <v>1470</v>
      </c>
      <c r="O730" s="22" t="s">
        <v>59</v>
      </c>
      <c r="P730" s="22" t="s">
        <v>1490</v>
      </c>
      <c r="Z730" s="83" t="s">
        <v>62</v>
      </c>
      <c r="AA730" s="6">
        <v>14</v>
      </c>
      <c r="AB730" s="6">
        <v>4</v>
      </c>
      <c r="AC730" s="5">
        <v>43.5</v>
      </c>
      <c r="AD730" s="5" t="s">
        <v>79</v>
      </c>
      <c r="AE730" s="5" t="s">
        <v>537</v>
      </c>
      <c r="AI730" s="5">
        <v>19</v>
      </c>
      <c r="AJ730" s="5">
        <v>57</v>
      </c>
      <c r="AL730" s="6" t="s">
        <v>80</v>
      </c>
      <c r="AQ730" s="6">
        <v>50</v>
      </c>
      <c r="BQ730" s="6" t="s">
        <v>213</v>
      </c>
      <c r="BR730" s="5" t="s">
        <v>2226</v>
      </c>
    </row>
    <row r="731" spans="1:70" ht="14.25" hidden="1" x14ac:dyDescent="0.2">
      <c r="A731" s="91">
        <v>799</v>
      </c>
      <c r="B731" s="229" t="s">
        <v>2227</v>
      </c>
      <c r="C731" s="263" t="s">
        <v>2228</v>
      </c>
      <c r="D731" s="229" t="s">
        <v>2207</v>
      </c>
      <c r="E731" s="3" t="s">
        <v>2178</v>
      </c>
      <c r="F731" s="26" t="s">
        <v>102</v>
      </c>
      <c r="G731" s="26" t="s">
        <v>55</v>
      </c>
      <c r="H731" s="26" t="s">
        <v>167</v>
      </c>
      <c r="J731" s="22">
        <v>600</v>
      </c>
      <c r="L731" s="28" t="s">
        <v>57</v>
      </c>
      <c r="M731" s="22" t="s">
        <v>58</v>
      </c>
      <c r="N731" s="22" t="s">
        <v>2229</v>
      </c>
      <c r="O731" s="22" t="s">
        <v>59</v>
      </c>
      <c r="P731" s="22" t="s">
        <v>1490</v>
      </c>
      <c r="Z731" s="83" t="s">
        <v>62</v>
      </c>
      <c r="AA731" s="6">
        <v>12</v>
      </c>
      <c r="AB731" s="6">
        <v>7</v>
      </c>
      <c r="AD731" s="5" t="s">
        <v>79</v>
      </c>
      <c r="AI731" s="5">
        <v>24</v>
      </c>
      <c r="AJ731" s="5">
        <v>49</v>
      </c>
      <c r="AL731" s="6" t="s">
        <v>80</v>
      </c>
      <c r="AQ731" s="6">
        <v>50</v>
      </c>
      <c r="AR731" s="6">
        <v>83</v>
      </c>
      <c r="BQ731" s="6" t="s">
        <v>2230</v>
      </c>
      <c r="BR731" s="5" t="s">
        <v>1328</v>
      </c>
    </row>
    <row r="732" spans="1:70" ht="14.25" hidden="1" x14ac:dyDescent="0.2">
      <c r="A732" s="91">
        <v>800</v>
      </c>
      <c r="B732" s="229" t="s">
        <v>2232</v>
      </c>
      <c r="C732" s="263" t="s">
        <v>2231</v>
      </c>
      <c r="D732" s="229" t="s">
        <v>3046</v>
      </c>
      <c r="E732" s="3" t="s">
        <v>338</v>
      </c>
      <c r="F732" s="26" t="s">
        <v>102</v>
      </c>
      <c r="G732" s="26" t="s">
        <v>55</v>
      </c>
      <c r="H732" s="26" t="s">
        <v>406</v>
      </c>
      <c r="I732" s="26" t="s">
        <v>2234</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2233</v>
      </c>
    </row>
    <row r="733" spans="1:70" ht="14.25" hidden="1" x14ac:dyDescent="0.2">
      <c r="A733" s="91">
        <v>801</v>
      </c>
      <c r="B733" s="229" t="s">
        <v>2232</v>
      </c>
      <c r="C733" s="263" t="s">
        <v>2231</v>
      </c>
      <c r="D733" s="229" t="s">
        <v>3047</v>
      </c>
      <c r="E733" s="3" t="s">
        <v>338</v>
      </c>
      <c r="F733" s="26" t="s">
        <v>102</v>
      </c>
      <c r="G733" s="26" t="s">
        <v>55</v>
      </c>
      <c r="H733" s="26" t="s">
        <v>406</v>
      </c>
      <c r="I733" s="26" t="s">
        <v>2240</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2233</v>
      </c>
    </row>
    <row r="734" spans="1:70" ht="14.25" hidden="1" x14ac:dyDescent="0.2">
      <c r="A734" s="91">
        <v>802</v>
      </c>
      <c r="B734" s="229" t="s">
        <v>2232</v>
      </c>
      <c r="C734" s="263" t="s">
        <v>2231</v>
      </c>
      <c r="D734" s="229" t="s">
        <v>3048</v>
      </c>
      <c r="E734" s="3" t="s">
        <v>338</v>
      </c>
      <c r="F734" s="26" t="s">
        <v>102</v>
      </c>
      <c r="G734" s="26" t="s">
        <v>55</v>
      </c>
      <c r="H734" s="26" t="s">
        <v>491</v>
      </c>
      <c r="I734" s="26" t="s">
        <v>2235</v>
      </c>
      <c r="J734" s="22">
        <v>15</v>
      </c>
      <c r="L734" s="28" t="s">
        <v>211</v>
      </c>
      <c r="M734" s="22" t="s">
        <v>77</v>
      </c>
      <c r="N734" s="22">
        <v>0</v>
      </c>
      <c r="O734" s="22" t="s">
        <v>59</v>
      </c>
      <c r="P734" s="22" t="s">
        <v>78</v>
      </c>
      <c r="S734" s="24" t="s">
        <v>2113</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2233</v>
      </c>
    </row>
    <row r="735" spans="1:70" ht="14.25" hidden="1" x14ac:dyDescent="0.2">
      <c r="A735" s="91">
        <v>803</v>
      </c>
      <c r="B735" s="229" t="s">
        <v>2232</v>
      </c>
      <c r="C735" s="263" t="s">
        <v>2231</v>
      </c>
      <c r="D735" s="229" t="s">
        <v>3049</v>
      </c>
      <c r="E735" s="3" t="s">
        <v>338</v>
      </c>
      <c r="F735" s="26" t="s">
        <v>102</v>
      </c>
      <c r="G735" s="26" t="s">
        <v>55</v>
      </c>
      <c r="H735" s="26" t="s">
        <v>491</v>
      </c>
      <c r="I735" s="26" t="s">
        <v>2240</v>
      </c>
      <c r="J735" s="22">
        <v>15</v>
      </c>
      <c r="L735" s="28" t="s">
        <v>211</v>
      </c>
      <c r="M735" s="22" t="s">
        <v>77</v>
      </c>
      <c r="N735" s="22">
        <v>360.5</v>
      </c>
      <c r="O735" s="22" t="s">
        <v>59</v>
      </c>
      <c r="P735" s="22" t="s">
        <v>78</v>
      </c>
      <c r="S735" s="24" t="s">
        <v>2113</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2233</v>
      </c>
    </row>
    <row r="736" spans="1:70" ht="14.25" hidden="1" x14ac:dyDescent="0.2">
      <c r="A736" s="91">
        <v>804</v>
      </c>
      <c r="B736" s="229" t="s">
        <v>2232</v>
      </c>
      <c r="C736" s="263" t="s">
        <v>2231</v>
      </c>
      <c r="D736" s="229" t="s">
        <v>2236</v>
      </c>
      <c r="E736" s="3" t="s">
        <v>2178</v>
      </c>
      <c r="F736" s="26" t="s">
        <v>102</v>
      </c>
      <c r="G736" s="26" t="s">
        <v>55</v>
      </c>
      <c r="H736" s="26" t="s">
        <v>65</v>
      </c>
      <c r="J736" s="22">
        <v>600</v>
      </c>
      <c r="L736" s="28" t="s">
        <v>57</v>
      </c>
      <c r="M736" s="22" t="s">
        <v>58</v>
      </c>
      <c r="N736" s="22">
        <v>0</v>
      </c>
      <c r="O736" s="22" t="s">
        <v>59</v>
      </c>
      <c r="P736" s="22" t="s">
        <v>1490</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2233</v>
      </c>
    </row>
    <row r="737" spans="1:70" ht="14.25" hidden="1" x14ac:dyDescent="0.2">
      <c r="A737" s="91">
        <v>805</v>
      </c>
      <c r="B737" s="229" t="s">
        <v>2232</v>
      </c>
      <c r="C737" s="263" t="s">
        <v>2231</v>
      </c>
      <c r="D737" s="229" t="s">
        <v>2237</v>
      </c>
      <c r="E737" s="3" t="s">
        <v>2178</v>
      </c>
      <c r="F737" s="26" t="s">
        <v>102</v>
      </c>
      <c r="G737" s="26" t="s">
        <v>55</v>
      </c>
      <c r="H737" s="26" t="s">
        <v>65</v>
      </c>
      <c r="I737" s="26" t="s">
        <v>2238</v>
      </c>
      <c r="J737" s="22">
        <v>600</v>
      </c>
      <c r="L737" s="28" t="s">
        <v>57</v>
      </c>
      <c r="M737" s="22" t="s">
        <v>58</v>
      </c>
      <c r="N737" s="22" t="s">
        <v>2239</v>
      </c>
      <c r="O737" s="22" t="s">
        <v>59</v>
      </c>
      <c r="P737" s="22" t="s">
        <v>1490</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2233</v>
      </c>
    </row>
    <row r="738" spans="1:70" hidden="1" x14ac:dyDescent="0.2">
      <c r="A738" s="253">
        <v>1001</v>
      </c>
      <c r="B738" s="229" t="s">
        <v>2084</v>
      </c>
      <c r="C738" s="259" t="s">
        <v>2085</v>
      </c>
      <c r="D738" s="229" t="s">
        <v>2251</v>
      </c>
      <c r="E738" s="3" t="s">
        <v>2030</v>
      </c>
      <c r="F738" s="26" t="s">
        <v>102</v>
      </c>
      <c r="G738" s="26" t="s">
        <v>55</v>
      </c>
      <c r="H738" s="26" t="s">
        <v>2246</v>
      </c>
      <c r="J738" s="22">
        <v>1</v>
      </c>
      <c r="L738" s="28" t="s">
        <v>57</v>
      </c>
      <c r="M738" s="22" t="s">
        <v>58</v>
      </c>
      <c r="N738" s="22">
        <v>96</v>
      </c>
      <c r="O738" s="22" t="s">
        <v>59</v>
      </c>
      <c r="P738" s="22" t="s">
        <v>2781</v>
      </c>
      <c r="R738" s="23" t="s">
        <v>2247</v>
      </c>
      <c r="V738" s="25" t="s">
        <v>613</v>
      </c>
      <c r="W738" s="65" t="s">
        <v>653</v>
      </c>
      <c r="X738" s="106">
        <v>4</v>
      </c>
      <c r="Y738" s="25" t="s">
        <v>2252</v>
      </c>
      <c r="Z738" s="83" t="s">
        <v>62</v>
      </c>
      <c r="AA738" s="6" t="s">
        <v>2253</v>
      </c>
      <c r="AD738" s="5" t="s">
        <v>1386</v>
      </c>
      <c r="AI738" s="5" t="s">
        <v>2248</v>
      </c>
      <c r="AJ738" s="5" t="s">
        <v>2249</v>
      </c>
      <c r="BQ738" s="6" t="s">
        <v>194</v>
      </c>
      <c r="BR738" s="5" t="s">
        <v>2250</v>
      </c>
    </row>
    <row r="739" spans="1:70" hidden="1" x14ac:dyDescent="0.2">
      <c r="A739" s="253">
        <v>1002</v>
      </c>
      <c r="B739" s="229" t="s">
        <v>2084</v>
      </c>
      <c r="C739" s="259" t="s">
        <v>2085</v>
      </c>
      <c r="D739" s="229" t="s">
        <v>2254</v>
      </c>
      <c r="E739" s="3" t="s">
        <v>2030</v>
      </c>
      <c r="F739" s="26" t="s">
        <v>102</v>
      </c>
      <c r="G739" s="26" t="s">
        <v>55</v>
      </c>
      <c r="H739" s="26" t="s">
        <v>2246</v>
      </c>
      <c r="J739" s="22">
        <v>1</v>
      </c>
      <c r="L739" s="28" t="s">
        <v>57</v>
      </c>
      <c r="M739" s="22" t="s">
        <v>58</v>
      </c>
      <c r="N739" s="22">
        <v>48</v>
      </c>
      <c r="O739" s="22" t="s">
        <v>59</v>
      </c>
      <c r="P739" s="22" t="s">
        <v>2782</v>
      </c>
      <c r="R739" s="23" t="s">
        <v>2247</v>
      </c>
      <c r="V739" s="25" t="s">
        <v>613</v>
      </c>
      <c r="W739" s="65" t="s">
        <v>653</v>
      </c>
      <c r="X739" s="106">
        <v>4</v>
      </c>
      <c r="Y739" s="25" t="s">
        <v>2252</v>
      </c>
      <c r="Z739" s="83" t="s">
        <v>62</v>
      </c>
      <c r="AA739" s="6" t="s">
        <v>2253</v>
      </c>
      <c r="AD739" s="5" t="s">
        <v>1386</v>
      </c>
      <c r="AI739" s="5" t="s">
        <v>2248</v>
      </c>
      <c r="AJ739" s="5" t="s">
        <v>2249</v>
      </c>
      <c r="BQ739" s="6" t="s">
        <v>194</v>
      </c>
      <c r="BR739" s="5" t="s">
        <v>2250</v>
      </c>
    </row>
    <row r="740" spans="1:70" hidden="1" x14ac:dyDescent="0.2">
      <c r="A740" s="253">
        <v>1004</v>
      </c>
      <c r="B740" s="229" t="s">
        <v>2022</v>
      </c>
      <c r="C740" s="259" t="s">
        <v>2023</v>
      </c>
      <c r="D740" s="229" t="s">
        <v>2943</v>
      </c>
      <c r="E740" s="3" t="s">
        <v>1951</v>
      </c>
      <c r="F740" s="26" t="s">
        <v>102</v>
      </c>
      <c r="G740" s="26" t="s">
        <v>55</v>
      </c>
      <c r="H740" s="26" t="s">
        <v>2255</v>
      </c>
      <c r="J740" s="22">
        <v>0.5</v>
      </c>
      <c r="L740" s="28" t="s">
        <v>57</v>
      </c>
      <c r="M740" s="22" t="s">
        <v>58</v>
      </c>
      <c r="N740" s="22">
        <v>113</v>
      </c>
      <c r="O740" s="22" t="s">
        <v>59</v>
      </c>
      <c r="P740" s="22" t="s">
        <v>78</v>
      </c>
      <c r="R740" s="23" t="s">
        <v>2256</v>
      </c>
      <c r="T740" s="23">
        <v>150</v>
      </c>
      <c r="V740" s="25" t="s">
        <v>613</v>
      </c>
      <c r="W740" s="65">
        <v>2</v>
      </c>
      <c r="X740" s="106" t="s">
        <v>415</v>
      </c>
      <c r="Y740" s="25" t="s">
        <v>2257</v>
      </c>
      <c r="Z740" s="83" t="s">
        <v>62</v>
      </c>
      <c r="AA740" s="6">
        <v>10</v>
      </c>
      <c r="AB740" s="6">
        <v>4</v>
      </c>
      <c r="AD740" s="5" t="s">
        <v>79</v>
      </c>
      <c r="AI740" s="5">
        <v>19</v>
      </c>
      <c r="AJ740" s="5">
        <v>25</v>
      </c>
      <c r="AL740" s="6" t="s">
        <v>80</v>
      </c>
      <c r="AQ740" s="6">
        <v>53</v>
      </c>
      <c r="AR740" s="6">
        <v>90</v>
      </c>
      <c r="BQ740" s="6" t="s">
        <v>353</v>
      </c>
      <c r="BR740" s="5" t="s">
        <v>2258</v>
      </c>
    </row>
    <row r="741" spans="1:70" hidden="1" x14ac:dyDescent="0.2">
      <c r="A741" s="253">
        <v>1005</v>
      </c>
      <c r="B741" s="229" t="s">
        <v>2022</v>
      </c>
      <c r="C741" s="259" t="s">
        <v>2023</v>
      </c>
      <c r="D741" s="229" t="s">
        <v>2944</v>
      </c>
      <c r="E741" s="3" t="s">
        <v>1951</v>
      </c>
      <c r="F741" s="26" t="s">
        <v>102</v>
      </c>
      <c r="G741" s="26" t="s">
        <v>75</v>
      </c>
      <c r="H741" s="26" t="s">
        <v>65</v>
      </c>
      <c r="J741" s="22">
        <v>0.5</v>
      </c>
      <c r="L741" s="28" t="s">
        <v>57</v>
      </c>
      <c r="M741" s="22" t="s">
        <v>58</v>
      </c>
      <c r="N741" s="22">
        <v>0</v>
      </c>
      <c r="O741" s="22" t="s">
        <v>59</v>
      </c>
      <c r="P741" s="22" t="s">
        <v>78</v>
      </c>
      <c r="R741" s="23" t="s">
        <v>2256</v>
      </c>
      <c r="T741" s="23">
        <v>150</v>
      </c>
      <c r="V741" s="25" t="s">
        <v>613</v>
      </c>
      <c r="W741" s="65">
        <v>2</v>
      </c>
      <c r="X741" s="106" t="s">
        <v>415</v>
      </c>
      <c r="Y741" s="25" t="s">
        <v>2257</v>
      </c>
      <c r="Z741" s="83" t="s">
        <v>62</v>
      </c>
      <c r="AA741" s="6">
        <v>1</v>
      </c>
      <c r="AB741" s="6">
        <v>0</v>
      </c>
      <c r="BQ741" s="6" t="s">
        <v>353</v>
      </c>
    </row>
    <row r="742" spans="1:70" hidden="1" x14ac:dyDescent="0.2">
      <c r="A742" s="253">
        <v>1006</v>
      </c>
      <c r="B742" s="229" t="s">
        <v>2022</v>
      </c>
      <c r="C742" s="259" t="s">
        <v>2023</v>
      </c>
      <c r="D742" s="229" t="s">
        <v>2945</v>
      </c>
      <c r="E742" s="3" t="s">
        <v>1951</v>
      </c>
      <c r="F742" s="26" t="s">
        <v>102</v>
      </c>
      <c r="G742" s="26" t="s">
        <v>75</v>
      </c>
      <c r="H742" s="26" t="s">
        <v>65</v>
      </c>
      <c r="J742" s="22">
        <v>0.5</v>
      </c>
      <c r="L742" s="28" t="s">
        <v>57</v>
      </c>
      <c r="M742" s="22" t="s">
        <v>58</v>
      </c>
      <c r="N742" s="22">
        <v>0</v>
      </c>
      <c r="O742" s="22" t="s">
        <v>59</v>
      </c>
      <c r="P742" s="22" t="s">
        <v>78</v>
      </c>
      <c r="R742" s="23" t="s">
        <v>2256</v>
      </c>
      <c r="T742" s="23">
        <v>150</v>
      </c>
      <c r="V742" s="25" t="s">
        <v>613</v>
      </c>
      <c r="W742" s="65">
        <v>2</v>
      </c>
      <c r="X742" s="106" t="s">
        <v>415</v>
      </c>
      <c r="Y742" s="25" t="s">
        <v>2257</v>
      </c>
      <c r="Z742" s="83" t="s">
        <v>62</v>
      </c>
      <c r="AA742" s="6">
        <v>1</v>
      </c>
      <c r="AB742" s="6">
        <v>1</v>
      </c>
      <c r="BQ742" s="6" t="s">
        <v>353</v>
      </c>
    </row>
    <row r="743" spans="1:70" hidden="1" x14ac:dyDescent="0.2">
      <c r="A743" s="253">
        <v>1007</v>
      </c>
      <c r="B743" s="229" t="s">
        <v>2022</v>
      </c>
      <c r="C743" s="259" t="s">
        <v>2023</v>
      </c>
      <c r="D743" s="229" t="s">
        <v>2946</v>
      </c>
      <c r="E743" s="3" t="s">
        <v>1951</v>
      </c>
      <c r="F743" s="26" t="s">
        <v>102</v>
      </c>
      <c r="G743" s="26" t="s">
        <v>75</v>
      </c>
      <c r="H743" s="26" t="s">
        <v>65</v>
      </c>
      <c r="J743" s="22">
        <v>0.5</v>
      </c>
      <c r="L743" s="28" t="s">
        <v>57</v>
      </c>
      <c r="M743" s="22" t="s">
        <v>58</v>
      </c>
      <c r="N743" s="22">
        <v>0</v>
      </c>
      <c r="O743" s="22" t="s">
        <v>59</v>
      </c>
      <c r="P743" s="22" t="s">
        <v>78</v>
      </c>
      <c r="R743" s="23" t="s">
        <v>2256</v>
      </c>
      <c r="T743" s="23">
        <v>150</v>
      </c>
      <c r="V743" s="25" t="s">
        <v>613</v>
      </c>
      <c r="W743" s="65">
        <v>2</v>
      </c>
      <c r="X743" s="106" t="s">
        <v>415</v>
      </c>
      <c r="Y743" s="25" t="s">
        <v>2257</v>
      </c>
      <c r="Z743" s="83" t="s">
        <v>62</v>
      </c>
      <c r="AA743" s="6">
        <v>1</v>
      </c>
      <c r="AB743" s="6">
        <v>1</v>
      </c>
      <c r="BQ743" s="6" t="s">
        <v>353</v>
      </c>
    </row>
    <row r="744" spans="1:70" hidden="1" x14ac:dyDescent="0.2">
      <c r="A744" s="253">
        <v>1008</v>
      </c>
      <c r="B744" s="229" t="s">
        <v>2022</v>
      </c>
      <c r="C744" s="259" t="s">
        <v>2023</v>
      </c>
      <c r="D744" s="229" t="s">
        <v>2947</v>
      </c>
      <c r="E744" s="3" t="s">
        <v>1951</v>
      </c>
      <c r="F744" s="26" t="s">
        <v>102</v>
      </c>
      <c r="G744" s="26" t="s">
        <v>75</v>
      </c>
      <c r="H744" s="26" t="s">
        <v>65</v>
      </c>
      <c r="J744" s="22">
        <v>0.5</v>
      </c>
      <c r="L744" s="28" t="s">
        <v>57</v>
      </c>
      <c r="M744" s="22" t="s">
        <v>58</v>
      </c>
      <c r="N744" s="22">
        <v>0</v>
      </c>
      <c r="O744" s="22" t="s">
        <v>59</v>
      </c>
      <c r="P744" s="22" t="s">
        <v>78</v>
      </c>
      <c r="R744" s="23" t="s">
        <v>2256</v>
      </c>
      <c r="T744" s="23">
        <v>150</v>
      </c>
      <c r="V744" s="25" t="s">
        <v>613</v>
      </c>
      <c r="W744" s="65">
        <v>2</v>
      </c>
      <c r="X744" s="106" t="s">
        <v>415</v>
      </c>
      <c r="Y744" s="25" t="s">
        <v>2257</v>
      </c>
      <c r="Z744" s="83" t="s">
        <v>62</v>
      </c>
      <c r="AA744" s="6">
        <v>1</v>
      </c>
      <c r="AB744" s="6">
        <v>0</v>
      </c>
      <c r="BQ744" s="6" t="s">
        <v>353</v>
      </c>
    </row>
    <row r="745" spans="1:70" hidden="1" x14ac:dyDescent="0.2">
      <c r="A745" s="253">
        <v>1009</v>
      </c>
      <c r="B745" s="229" t="s">
        <v>2022</v>
      </c>
      <c r="C745" s="259" t="s">
        <v>2023</v>
      </c>
      <c r="D745" s="229" t="s">
        <v>2948</v>
      </c>
      <c r="E745" s="3" t="s">
        <v>1951</v>
      </c>
      <c r="F745" s="26" t="s">
        <v>102</v>
      </c>
      <c r="G745" s="26" t="s">
        <v>75</v>
      </c>
      <c r="H745" s="26" t="s">
        <v>65</v>
      </c>
      <c r="J745" s="22">
        <v>0.5</v>
      </c>
      <c r="L745" s="28" t="s">
        <v>57</v>
      </c>
      <c r="M745" s="176" t="s">
        <v>58</v>
      </c>
      <c r="N745" s="22">
        <v>0</v>
      </c>
      <c r="O745" s="22" t="s">
        <v>59</v>
      </c>
      <c r="P745" s="22" t="s">
        <v>78</v>
      </c>
      <c r="R745" s="177" t="s">
        <v>2256</v>
      </c>
      <c r="T745" s="23">
        <v>150</v>
      </c>
      <c r="V745" s="165" t="s">
        <v>613</v>
      </c>
      <c r="W745" s="65">
        <v>2</v>
      </c>
      <c r="X745" s="106" t="s">
        <v>415</v>
      </c>
      <c r="Y745" s="25" t="s">
        <v>2257</v>
      </c>
      <c r="Z745" s="83" t="s">
        <v>62</v>
      </c>
      <c r="AA745" s="6">
        <v>1</v>
      </c>
      <c r="AB745" s="6">
        <v>0</v>
      </c>
      <c r="BQ745" s="6" t="s">
        <v>353</v>
      </c>
    </row>
    <row r="746" spans="1:70" hidden="1" x14ac:dyDescent="0.2">
      <c r="A746" s="253">
        <v>1010</v>
      </c>
      <c r="B746" s="229" t="s">
        <v>2022</v>
      </c>
      <c r="C746" s="259" t="s">
        <v>2023</v>
      </c>
      <c r="D746" s="229" t="s">
        <v>2949</v>
      </c>
      <c r="E746" s="3" t="s">
        <v>1951</v>
      </c>
      <c r="F746" s="26" t="s">
        <v>102</v>
      </c>
      <c r="G746" s="26" t="s">
        <v>75</v>
      </c>
      <c r="H746" s="179" t="s">
        <v>65</v>
      </c>
      <c r="J746" s="22">
        <v>0.5</v>
      </c>
      <c r="L746" s="28" t="s">
        <v>57</v>
      </c>
      <c r="M746" s="176" t="s">
        <v>58</v>
      </c>
      <c r="N746" s="22">
        <v>0</v>
      </c>
      <c r="O746" s="22" t="s">
        <v>59</v>
      </c>
      <c r="P746" s="22" t="s">
        <v>78</v>
      </c>
      <c r="R746" s="177" t="s">
        <v>2256</v>
      </c>
      <c r="T746" s="23">
        <v>150</v>
      </c>
      <c r="V746" s="165" t="s">
        <v>613</v>
      </c>
      <c r="W746" s="65">
        <v>2</v>
      </c>
      <c r="X746" s="106" t="s">
        <v>415</v>
      </c>
      <c r="Y746" s="25" t="s">
        <v>2257</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hidden="1" x14ac:dyDescent="0.2">
      <c r="A747" s="253">
        <v>1011</v>
      </c>
      <c r="B747" s="229" t="s">
        <v>2022</v>
      </c>
      <c r="C747" s="259" t="s">
        <v>2023</v>
      </c>
      <c r="D747" s="229" t="s">
        <v>2950</v>
      </c>
      <c r="E747" s="3" t="s">
        <v>1951</v>
      </c>
      <c r="F747" s="26" t="s">
        <v>102</v>
      </c>
      <c r="G747" s="26" t="s">
        <v>75</v>
      </c>
      <c r="H747" s="26" t="s">
        <v>65</v>
      </c>
      <c r="J747" s="22">
        <v>0.5</v>
      </c>
      <c r="L747" s="28" t="s">
        <v>57</v>
      </c>
      <c r="M747" s="22" t="s">
        <v>58</v>
      </c>
      <c r="N747" s="22">
        <v>0</v>
      </c>
      <c r="O747" s="22" t="s">
        <v>59</v>
      </c>
      <c r="P747" s="22" t="s">
        <v>78</v>
      </c>
      <c r="R747" s="23" t="s">
        <v>2256</v>
      </c>
      <c r="T747" s="23">
        <v>150</v>
      </c>
      <c r="V747" s="25" t="s">
        <v>613</v>
      </c>
      <c r="W747" s="65">
        <v>2</v>
      </c>
      <c r="X747" s="106" t="s">
        <v>415</v>
      </c>
      <c r="Y747" s="25" t="s">
        <v>2257</v>
      </c>
      <c r="Z747" s="83" t="s">
        <v>62</v>
      </c>
      <c r="AA747" s="6">
        <v>1</v>
      </c>
      <c r="AB747" s="6">
        <v>1</v>
      </c>
      <c r="AE747" s="163"/>
      <c r="AG747" s="163"/>
      <c r="AH747" s="163"/>
      <c r="AM747" s="164"/>
      <c r="AO747" s="164"/>
      <c r="AP747" s="164"/>
      <c r="BQ747" s="6" t="s">
        <v>353</v>
      </c>
    </row>
    <row r="748" spans="1:70" hidden="1" x14ac:dyDescent="0.2">
      <c r="A748" s="253">
        <v>1012</v>
      </c>
      <c r="B748" s="229" t="s">
        <v>2022</v>
      </c>
      <c r="C748" s="259" t="s">
        <v>2023</v>
      </c>
      <c r="D748" s="229" t="s">
        <v>2951</v>
      </c>
      <c r="E748" s="123" t="s">
        <v>1951</v>
      </c>
      <c r="F748" s="179" t="s">
        <v>102</v>
      </c>
      <c r="G748" s="26" t="s">
        <v>75</v>
      </c>
      <c r="H748" s="179" t="s">
        <v>65</v>
      </c>
      <c r="I748" s="179"/>
      <c r="J748" s="22">
        <v>0.5</v>
      </c>
      <c r="L748" s="180" t="s">
        <v>57</v>
      </c>
      <c r="M748" s="22" t="s">
        <v>58</v>
      </c>
      <c r="N748" s="22">
        <v>0</v>
      </c>
      <c r="O748" s="22" t="s">
        <v>59</v>
      </c>
      <c r="P748" s="22" t="s">
        <v>78</v>
      </c>
      <c r="R748" s="23" t="s">
        <v>2256</v>
      </c>
      <c r="T748" s="23">
        <v>150</v>
      </c>
      <c r="V748" s="25" t="s">
        <v>613</v>
      </c>
      <c r="W748" s="65">
        <v>2</v>
      </c>
      <c r="X748" s="106" t="s">
        <v>415</v>
      </c>
      <c r="Y748" s="25" t="s">
        <v>2257</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2259</v>
      </c>
    </row>
    <row r="749" spans="1:70" hidden="1" x14ac:dyDescent="0.2">
      <c r="A749" s="253">
        <v>1013</v>
      </c>
      <c r="B749" s="229" t="s">
        <v>2022</v>
      </c>
      <c r="C749" s="259" t="s">
        <v>2023</v>
      </c>
      <c r="D749" s="229" t="s">
        <v>2952</v>
      </c>
      <c r="E749" s="123" t="s">
        <v>1951</v>
      </c>
      <c r="F749" s="179" t="s">
        <v>102</v>
      </c>
      <c r="G749" s="26" t="s">
        <v>75</v>
      </c>
      <c r="H749" s="179" t="s">
        <v>65</v>
      </c>
      <c r="I749" s="179"/>
      <c r="J749" s="22">
        <v>0.5</v>
      </c>
      <c r="L749" s="180" t="s">
        <v>57</v>
      </c>
      <c r="M749" s="22" t="s">
        <v>58</v>
      </c>
      <c r="N749" s="22">
        <v>0</v>
      </c>
      <c r="O749" s="22" t="s">
        <v>59</v>
      </c>
      <c r="P749" s="22" t="s">
        <v>78</v>
      </c>
      <c r="R749" s="23" t="s">
        <v>2256</v>
      </c>
      <c r="T749" s="23">
        <v>150</v>
      </c>
      <c r="V749" s="25" t="s">
        <v>613</v>
      </c>
      <c r="W749" s="65">
        <v>2</v>
      </c>
      <c r="X749" s="106" t="s">
        <v>415</v>
      </c>
      <c r="Y749" s="25" t="s">
        <v>2257</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hidden="1" x14ac:dyDescent="0.2">
      <c r="A750" s="253">
        <v>1014</v>
      </c>
      <c r="B750" s="229" t="s">
        <v>2022</v>
      </c>
      <c r="C750" s="259" t="s">
        <v>2023</v>
      </c>
      <c r="D750" s="229" t="s">
        <v>2953</v>
      </c>
      <c r="E750" s="123" t="s">
        <v>1951</v>
      </c>
      <c r="F750" s="179" t="s">
        <v>102</v>
      </c>
      <c r="G750" s="179" t="s">
        <v>75</v>
      </c>
      <c r="H750" s="179" t="s">
        <v>65</v>
      </c>
      <c r="I750" s="179"/>
      <c r="J750" s="176">
        <v>0.5</v>
      </c>
      <c r="K750" s="180"/>
      <c r="L750" s="180" t="s">
        <v>57</v>
      </c>
      <c r="M750" s="176" t="s">
        <v>58</v>
      </c>
      <c r="N750" s="176">
        <v>0</v>
      </c>
      <c r="O750" s="176" t="s">
        <v>59</v>
      </c>
      <c r="P750" s="176" t="s">
        <v>78</v>
      </c>
      <c r="Q750" s="177"/>
      <c r="R750" s="177" t="s">
        <v>2256</v>
      </c>
      <c r="S750" s="178"/>
      <c r="T750" s="177">
        <v>150</v>
      </c>
      <c r="U750" s="177"/>
      <c r="V750" s="165" t="s">
        <v>613</v>
      </c>
      <c r="W750" s="166">
        <v>2</v>
      </c>
      <c r="X750" s="106" t="s">
        <v>415</v>
      </c>
      <c r="Y750" s="165" t="s">
        <v>2257</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hidden="1" x14ac:dyDescent="0.2">
      <c r="A751" s="253">
        <v>1015</v>
      </c>
      <c r="B751" s="229" t="s">
        <v>2022</v>
      </c>
      <c r="C751" s="259" t="s">
        <v>2023</v>
      </c>
      <c r="D751" s="229" t="s">
        <v>2954</v>
      </c>
      <c r="E751" s="3" t="s">
        <v>1951</v>
      </c>
      <c r="F751" s="26" t="s">
        <v>102</v>
      </c>
      <c r="G751" s="26" t="s">
        <v>75</v>
      </c>
      <c r="H751" s="26" t="s">
        <v>65</v>
      </c>
      <c r="J751" s="22">
        <v>0.5</v>
      </c>
      <c r="L751" s="28" t="s">
        <v>57</v>
      </c>
      <c r="M751" s="22" t="s">
        <v>58</v>
      </c>
      <c r="N751" s="22">
        <v>113</v>
      </c>
      <c r="O751" s="22" t="s">
        <v>59</v>
      </c>
      <c r="P751" s="22" t="s">
        <v>78</v>
      </c>
      <c r="R751" s="23" t="s">
        <v>2256</v>
      </c>
      <c r="T751" s="23">
        <v>150</v>
      </c>
      <c r="V751" s="25" t="s">
        <v>613</v>
      </c>
      <c r="W751" s="65">
        <v>2</v>
      </c>
      <c r="X751" s="106" t="s">
        <v>415</v>
      </c>
      <c r="Y751" s="25" t="s">
        <v>2257</v>
      </c>
      <c r="Z751" s="83" t="s">
        <v>62</v>
      </c>
      <c r="AA751" s="6">
        <v>1</v>
      </c>
      <c r="AB751" s="6">
        <v>0</v>
      </c>
      <c r="BB751" s="164"/>
      <c r="BQ751" s="6" t="s">
        <v>353</v>
      </c>
    </row>
    <row r="752" spans="1:70" hidden="1" x14ac:dyDescent="0.2">
      <c r="A752" s="253">
        <v>1016</v>
      </c>
      <c r="B752" s="229" t="s">
        <v>2022</v>
      </c>
      <c r="C752" s="259" t="s">
        <v>2023</v>
      </c>
      <c r="D752" s="229" t="s">
        <v>2955</v>
      </c>
      <c r="E752" s="3" t="s">
        <v>1951</v>
      </c>
      <c r="F752" s="26" t="s">
        <v>102</v>
      </c>
      <c r="G752" s="26" t="s">
        <v>75</v>
      </c>
      <c r="H752" s="179" t="s">
        <v>65</v>
      </c>
      <c r="J752" s="22">
        <v>0.5</v>
      </c>
      <c r="L752" s="180" t="s">
        <v>57</v>
      </c>
      <c r="M752" s="176" t="s">
        <v>58</v>
      </c>
      <c r="N752" s="176">
        <v>113</v>
      </c>
      <c r="O752" s="176" t="s">
        <v>59</v>
      </c>
      <c r="P752" s="176" t="s">
        <v>78</v>
      </c>
      <c r="Q752" s="177"/>
      <c r="R752" s="177" t="s">
        <v>2256</v>
      </c>
      <c r="S752" s="178"/>
      <c r="T752" s="177">
        <v>150</v>
      </c>
      <c r="U752" s="177"/>
      <c r="V752" s="165" t="s">
        <v>613</v>
      </c>
      <c r="W752" s="166">
        <v>2</v>
      </c>
      <c r="X752" s="106" t="s">
        <v>415</v>
      </c>
      <c r="Y752" s="165" t="s">
        <v>2257</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hidden="1" x14ac:dyDescent="0.2">
      <c r="A753" s="253">
        <v>1017</v>
      </c>
      <c r="B753" s="229" t="s">
        <v>2022</v>
      </c>
      <c r="C753" s="259" t="s">
        <v>2023</v>
      </c>
      <c r="D753" s="229" t="s">
        <v>2956</v>
      </c>
      <c r="E753" s="3" t="s">
        <v>1951</v>
      </c>
      <c r="F753" s="26" t="s">
        <v>102</v>
      </c>
      <c r="G753" s="26" t="s">
        <v>75</v>
      </c>
      <c r="H753" s="179" t="s">
        <v>65</v>
      </c>
      <c r="J753" s="22">
        <v>0.5</v>
      </c>
      <c r="L753" s="180" t="s">
        <v>57</v>
      </c>
      <c r="M753" s="176" t="s">
        <v>58</v>
      </c>
      <c r="N753" s="176">
        <v>113</v>
      </c>
      <c r="O753" s="176" t="s">
        <v>59</v>
      </c>
      <c r="P753" s="176" t="s">
        <v>78</v>
      </c>
      <c r="Q753" s="177"/>
      <c r="R753" s="177" t="s">
        <v>2256</v>
      </c>
      <c r="S753" s="178"/>
      <c r="T753" s="177">
        <v>150</v>
      </c>
      <c r="U753" s="177"/>
      <c r="V753" s="165" t="s">
        <v>613</v>
      </c>
      <c r="W753" s="166">
        <v>2</v>
      </c>
      <c r="X753" s="106" t="s">
        <v>415</v>
      </c>
      <c r="Y753" s="165" t="s">
        <v>2257</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hidden="1" x14ac:dyDescent="0.2">
      <c r="A754" s="253">
        <v>1018</v>
      </c>
      <c r="B754" s="229" t="s">
        <v>2022</v>
      </c>
      <c r="C754" s="259" t="s">
        <v>2023</v>
      </c>
      <c r="D754" s="229" t="s">
        <v>2957</v>
      </c>
      <c r="E754" s="3" t="s">
        <v>1951</v>
      </c>
      <c r="F754" s="26" t="s">
        <v>102</v>
      </c>
      <c r="G754" s="26" t="s">
        <v>75</v>
      </c>
      <c r="H754" s="26" t="s">
        <v>65</v>
      </c>
      <c r="J754" s="22">
        <v>0.5</v>
      </c>
      <c r="K754" s="180"/>
      <c r="L754" s="180" t="s">
        <v>57</v>
      </c>
      <c r="M754" s="22" t="s">
        <v>58</v>
      </c>
      <c r="N754" s="22">
        <v>113</v>
      </c>
      <c r="O754" s="22" t="s">
        <v>59</v>
      </c>
      <c r="P754" s="22" t="s">
        <v>78</v>
      </c>
      <c r="R754" s="23" t="s">
        <v>2256</v>
      </c>
      <c r="T754" s="23">
        <v>150</v>
      </c>
      <c r="V754" s="25" t="s">
        <v>613</v>
      </c>
      <c r="W754" s="65">
        <v>2</v>
      </c>
      <c r="X754" s="106" t="s">
        <v>415</v>
      </c>
      <c r="Y754" s="25" t="s">
        <v>2257</v>
      </c>
      <c r="Z754" s="83" t="s">
        <v>62</v>
      </c>
      <c r="AA754" s="6">
        <v>1</v>
      </c>
      <c r="AB754" s="6">
        <v>0</v>
      </c>
      <c r="AM754" s="164"/>
      <c r="BB754" s="164"/>
      <c r="BC754" s="164"/>
      <c r="BQ754" s="6" t="s">
        <v>353</v>
      </c>
    </row>
    <row r="755" spans="1:70" hidden="1" x14ac:dyDescent="0.2">
      <c r="A755" s="253">
        <v>1019</v>
      </c>
      <c r="B755" s="229" t="s">
        <v>2022</v>
      </c>
      <c r="C755" s="259" t="s">
        <v>2023</v>
      </c>
      <c r="D755" s="229" t="s">
        <v>2958</v>
      </c>
      <c r="E755" s="3" t="s">
        <v>1951</v>
      </c>
      <c r="F755" s="26" t="s">
        <v>102</v>
      </c>
      <c r="G755" s="26" t="s">
        <v>75</v>
      </c>
      <c r="H755" s="26" t="s">
        <v>65</v>
      </c>
      <c r="J755" s="22">
        <v>0.5</v>
      </c>
      <c r="K755" s="180"/>
      <c r="L755" s="180" t="s">
        <v>57</v>
      </c>
      <c r="M755" s="176" t="s">
        <v>58</v>
      </c>
      <c r="N755" s="22">
        <v>113</v>
      </c>
      <c r="O755" s="22" t="s">
        <v>59</v>
      </c>
      <c r="P755" s="22" t="s">
        <v>78</v>
      </c>
      <c r="R755" s="23" t="s">
        <v>2256</v>
      </c>
      <c r="T755" s="23">
        <v>150</v>
      </c>
      <c r="V755" s="25" t="s">
        <v>613</v>
      </c>
      <c r="W755" s="65">
        <v>2</v>
      </c>
      <c r="X755" s="106" t="s">
        <v>415</v>
      </c>
      <c r="Y755" s="25" t="s">
        <v>2257</v>
      </c>
      <c r="Z755" s="83" t="s">
        <v>62</v>
      </c>
      <c r="AA755" s="6">
        <v>1</v>
      </c>
      <c r="AB755" s="6">
        <v>0</v>
      </c>
      <c r="AE755" s="163"/>
      <c r="AM755" s="164"/>
      <c r="AU755" s="163"/>
      <c r="BB755" s="164"/>
      <c r="BQ755" s="6" t="s">
        <v>353</v>
      </c>
    </row>
    <row r="756" spans="1:70" hidden="1" x14ac:dyDescent="0.2">
      <c r="A756" s="253">
        <v>1020</v>
      </c>
      <c r="B756" s="229" t="s">
        <v>2022</v>
      </c>
      <c r="C756" s="259" t="s">
        <v>2023</v>
      </c>
      <c r="D756" s="229" t="s">
        <v>2959</v>
      </c>
      <c r="E756" s="3" t="s">
        <v>1951</v>
      </c>
      <c r="F756" s="26" t="s">
        <v>102</v>
      </c>
      <c r="G756" s="26" t="s">
        <v>75</v>
      </c>
      <c r="H756" s="26" t="s">
        <v>65</v>
      </c>
      <c r="J756" s="22">
        <v>0.5</v>
      </c>
      <c r="K756" s="180"/>
      <c r="L756" s="180" t="s">
        <v>57</v>
      </c>
      <c r="M756" s="176" t="s">
        <v>58</v>
      </c>
      <c r="N756" s="22">
        <v>113</v>
      </c>
      <c r="O756" s="22" t="s">
        <v>59</v>
      </c>
      <c r="P756" s="22" t="s">
        <v>78</v>
      </c>
      <c r="R756" s="23" t="s">
        <v>2256</v>
      </c>
      <c r="T756" s="23">
        <v>150</v>
      </c>
      <c r="V756" s="25" t="s">
        <v>613</v>
      </c>
      <c r="W756" s="65">
        <v>2</v>
      </c>
      <c r="X756" s="106" t="s">
        <v>415</v>
      </c>
      <c r="Y756" s="25" t="s">
        <v>2257</v>
      </c>
      <c r="Z756" s="83" t="s">
        <v>62</v>
      </c>
      <c r="AA756" s="6">
        <v>1</v>
      </c>
      <c r="AB756" s="6">
        <v>0</v>
      </c>
      <c r="AM756" s="164"/>
      <c r="BQ756" s="6" t="s">
        <v>353</v>
      </c>
      <c r="BR756" s="163"/>
    </row>
    <row r="757" spans="1:70" hidden="1" x14ac:dyDescent="0.2">
      <c r="A757" s="253">
        <v>1021</v>
      </c>
      <c r="B757" s="229" t="s">
        <v>2022</v>
      </c>
      <c r="C757" s="259" t="s">
        <v>2023</v>
      </c>
      <c r="D757" s="229" t="s">
        <v>2960</v>
      </c>
      <c r="E757" s="3" t="s">
        <v>1951</v>
      </c>
      <c r="F757" s="179" t="s">
        <v>102</v>
      </c>
      <c r="G757" s="179" t="s">
        <v>75</v>
      </c>
      <c r="H757" s="179" t="s">
        <v>65</v>
      </c>
      <c r="I757" s="179"/>
      <c r="J757" s="22">
        <v>0.5</v>
      </c>
      <c r="K757" s="180"/>
      <c r="L757" s="180" t="s">
        <v>57</v>
      </c>
      <c r="M757" s="176" t="s">
        <v>58</v>
      </c>
      <c r="N757" s="22">
        <v>113</v>
      </c>
      <c r="O757" s="22" t="s">
        <v>59</v>
      </c>
      <c r="P757" s="22" t="s">
        <v>78</v>
      </c>
      <c r="R757" s="23" t="s">
        <v>2256</v>
      </c>
      <c r="T757" s="23">
        <v>150</v>
      </c>
      <c r="V757" s="165" t="s">
        <v>613</v>
      </c>
      <c r="W757" s="166">
        <v>2</v>
      </c>
      <c r="X757" s="106" t="s">
        <v>415</v>
      </c>
      <c r="Y757" s="25" t="s">
        <v>2257</v>
      </c>
      <c r="Z757" s="83" t="s">
        <v>62</v>
      </c>
      <c r="AA757" s="6">
        <v>1</v>
      </c>
      <c r="AB757" s="6">
        <v>1</v>
      </c>
      <c r="AC757" s="163"/>
      <c r="AD757" s="163"/>
      <c r="AE757" s="163"/>
      <c r="AF757" s="163"/>
      <c r="AG757" s="163"/>
      <c r="AH757" s="163"/>
      <c r="AI757" s="163"/>
      <c r="AJ757" s="163"/>
      <c r="AM757" s="164"/>
      <c r="BQ757" s="6" t="s">
        <v>353</v>
      </c>
      <c r="BR757" s="163"/>
    </row>
    <row r="758" spans="1:70" hidden="1" x14ac:dyDescent="0.2">
      <c r="A758" s="253">
        <v>1022</v>
      </c>
      <c r="B758" s="229" t="s">
        <v>2022</v>
      </c>
      <c r="C758" s="259" t="s">
        <v>2023</v>
      </c>
      <c r="D758" s="229" t="s">
        <v>2961</v>
      </c>
      <c r="E758" s="3" t="s">
        <v>1951</v>
      </c>
      <c r="F758" s="179" t="s">
        <v>102</v>
      </c>
      <c r="G758" s="179" t="s">
        <v>75</v>
      </c>
      <c r="H758" s="179" t="s">
        <v>65</v>
      </c>
      <c r="I758" s="179"/>
      <c r="J758" s="22">
        <v>0.5</v>
      </c>
      <c r="L758" s="180" t="s">
        <v>57</v>
      </c>
      <c r="M758" s="176" t="s">
        <v>58</v>
      </c>
      <c r="N758" s="22">
        <v>113</v>
      </c>
      <c r="O758" s="22" t="s">
        <v>59</v>
      </c>
      <c r="P758" s="22" t="s">
        <v>78</v>
      </c>
      <c r="R758" s="23" t="s">
        <v>2256</v>
      </c>
      <c r="T758" s="23">
        <v>150</v>
      </c>
      <c r="V758" s="165" t="s">
        <v>613</v>
      </c>
      <c r="W758" s="166">
        <v>2</v>
      </c>
      <c r="X758" s="106" t="s">
        <v>415</v>
      </c>
      <c r="Y758" s="25" t="s">
        <v>2257</v>
      </c>
      <c r="Z758" s="83" t="s">
        <v>62</v>
      </c>
      <c r="AA758" s="6">
        <v>1</v>
      </c>
      <c r="AB758" s="6">
        <v>1</v>
      </c>
      <c r="AC758" s="163"/>
      <c r="AD758" s="163"/>
      <c r="AE758" s="163"/>
      <c r="AF758" s="163"/>
      <c r="AG758" s="163"/>
      <c r="AH758" s="163"/>
      <c r="AI758" s="163"/>
      <c r="AJ758" s="163"/>
      <c r="BQ758" s="6" t="s">
        <v>353</v>
      </c>
      <c r="BR758" s="163" t="s">
        <v>2259</v>
      </c>
    </row>
    <row r="759" spans="1:70" hidden="1" x14ac:dyDescent="0.2">
      <c r="A759" s="253">
        <v>1023</v>
      </c>
      <c r="B759" s="229" t="s">
        <v>2022</v>
      </c>
      <c r="C759" s="259" t="s">
        <v>2023</v>
      </c>
      <c r="D759" s="229" t="s">
        <v>2962</v>
      </c>
      <c r="E759" s="3" t="s">
        <v>1951</v>
      </c>
      <c r="F759" s="179" t="s">
        <v>102</v>
      </c>
      <c r="G759" s="179" t="s">
        <v>75</v>
      </c>
      <c r="H759" s="179" t="s">
        <v>65</v>
      </c>
      <c r="I759" s="179"/>
      <c r="J759" s="22">
        <v>0.5</v>
      </c>
      <c r="L759" s="180" t="s">
        <v>57</v>
      </c>
      <c r="M759" s="176" t="s">
        <v>58</v>
      </c>
      <c r="N759" s="22">
        <v>113</v>
      </c>
      <c r="O759" s="22" t="s">
        <v>59</v>
      </c>
      <c r="P759" s="22" t="s">
        <v>78</v>
      </c>
      <c r="R759" s="23" t="s">
        <v>2256</v>
      </c>
      <c r="T759" s="23">
        <v>150</v>
      </c>
      <c r="V759" s="165" t="s">
        <v>613</v>
      </c>
      <c r="W759" s="166">
        <v>2</v>
      </c>
      <c r="X759" s="106" t="s">
        <v>415</v>
      </c>
      <c r="Y759" s="25" t="s">
        <v>2257</v>
      </c>
      <c r="Z759" s="83" t="s">
        <v>62</v>
      </c>
      <c r="AA759" s="6">
        <v>1</v>
      </c>
      <c r="AB759" s="6">
        <v>0</v>
      </c>
      <c r="AC759" s="163"/>
      <c r="AD759" s="163"/>
      <c r="AE759" s="163"/>
      <c r="AF759" s="163"/>
      <c r="AG759" s="163"/>
      <c r="AH759" s="163"/>
      <c r="AI759" s="163"/>
      <c r="AJ759" s="163"/>
      <c r="BQ759" s="6" t="s">
        <v>353</v>
      </c>
      <c r="BR759" s="163"/>
    </row>
    <row r="760" spans="1:70" hidden="1" x14ac:dyDescent="0.2">
      <c r="A760" s="253">
        <v>1024</v>
      </c>
      <c r="B760" s="229" t="s">
        <v>2022</v>
      </c>
      <c r="C760" s="259" t="s">
        <v>2023</v>
      </c>
      <c r="D760" s="229" t="s">
        <v>2963</v>
      </c>
      <c r="E760" s="3" t="s">
        <v>1951</v>
      </c>
      <c r="F760" s="26" t="s">
        <v>102</v>
      </c>
      <c r="G760" s="26" t="s">
        <v>75</v>
      </c>
      <c r="H760" s="26" t="s">
        <v>65</v>
      </c>
      <c r="J760" s="22">
        <v>0.5</v>
      </c>
      <c r="L760" s="28" t="s">
        <v>57</v>
      </c>
      <c r="M760" s="176" t="s">
        <v>58</v>
      </c>
      <c r="N760" s="22">
        <v>113</v>
      </c>
      <c r="O760" s="22" t="s">
        <v>59</v>
      </c>
      <c r="P760" s="22" t="s">
        <v>78</v>
      </c>
      <c r="R760" s="23" t="s">
        <v>2256</v>
      </c>
      <c r="T760" s="23">
        <v>150</v>
      </c>
      <c r="V760" s="25" t="s">
        <v>613</v>
      </c>
      <c r="W760" s="65">
        <v>2</v>
      </c>
      <c r="X760" s="106" t="s">
        <v>415</v>
      </c>
      <c r="Y760" s="25" t="s">
        <v>2257</v>
      </c>
      <c r="Z760" s="83" t="s">
        <v>62</v>
      </c>
      <c r="AA760" s="6">
        <v>1</v>
      </c>
      <c r="AB760" s="6">
        <v>0</v>
      </c>
      <c r="BQ760" s="6" t="s">
        <v>353</v>
      </c>
    </row>
    <row r="761" spans="1:70" hidden="1" x14ac:dyDescent="0.2">
      <c r="A761" s="253">
        <v>1025</v>
      </c>
      <c r="B761" s="229" t="s">
        <v>2260</v>
      </c>
      <c r="C761" s="259" t="s">
        <v>2261</v>
      </c>
      <c r="D761" s="229" t="s">
        <v>2262</v>
      </c>
      <c r="E761" s="3" t="s">
        <v>2030</v>
      </c>
      <c r="F761" s="26" t="s">
        <v>102</v>
      </c>
      <c r="G761" s="26" t="s">
        <v>55</v>
      </c>
      <c r="H761" s="179" t="s">
        <v>2263</v>
      </c>
      <c r="J761" s="22">
        <v>0.8</v>
      </c>
      <c r="L761" s="28" t="s">
        <v>57</v>
      </c>
      <c r="M761" s="176" t="s">
        <v>58</v>
      </c>
      <c r="N761" s="22">
        <v>0</v>
      </c>
      <c r="O761" s="22" t="s">
        <v>59</v>
      </c>
      <c r="P761" s="22" t="s">
        <v>78</v>
      </c>
      <c r="R761" s="23" t="s">
        <v>2791</v>
      </c>
      <c r="U761" s="23" t="s">
        <v>2265</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2266</v>
      </c>
    </row>
    <row r="762" spans="1:70" hidden="1" x14ac:dyDescent="0.2">
      <c r="A762" s="253">
        <v>1026</v>
      </c>
      <c r="B762" s="229" t="s">
        <v>2260</v>
      </c>
      <c r="C762" s="259" t="s">
        <v>2261</v>
      </c>
      <c r="D762" s="229" t="s">
        <v>2267</v>
      </c>
      <c r="E762" s="3" t="s">
        <v>2030</v>
      </c>
      <c r="F762" s="26" t="s">
        <v>102</v>
      </c>
      <c r="G762" s="26" t="s">
        <v>55</v>
      </c>
      <c r="H762" s="179" t="s">
        <v>2263</v>
      </c>
      <c r="J762" s="22">
        <v>0.8</v>
      </c>
      <c r="L762" s="28" t="s">
        <v>57</v>
      </c>
      <c r="M762" s="176" t="s">
        <v>58</v>
      </c>
      <c r="N762" s="22">
        <v>73</v>
      </c>
      <c r="O762" s="22" t="s">
        <v>59</v>
      </c>
      <c r="P762" s="22" t="s">
        <v>78</v>
      </c>
      <c r="R762" s="23" t="s">
        <v>2791</v>
      </c>
      <c r="U762" s="23" t="s">
        <v>2265</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2266</v>
      </c>
    </row>
    <row r="763" spans="1:70" hidden="1" x14ac:dyDescent="0.2">
      <c r="A763" s="253">
        <v>1027</v>
      </c>
      <c r="B763" s="229" t="s">
        <v>2012</v>
      </c>
      <c r="C763" s="259" t="s">
        <v>2013</v>
      </c>
      <c r="D763" s="229" t="s">
        <v>2268</v>
      </c>
      <c r="E763" s="3" t="s">
        <v>1951</v>
      </c>
      <c r="F763" s="26" t="s">
        <v>102</v>
      </c>
      <c r="G763" s="26" t="s">
        <v>55</v>
      </c>
      <c r="H763" s="26" t="s">
        <v>56</v>
      </c>
      <c r="J763" s="22">
        <v>0.25</v>
      </c>
      <c r="L763" s="28" t="s">
        <v>57</v>
      </c>
      <c r="M763" s="176" t="s">
        <v>58</v>
      </c>
      <c r="N763" s="22">
        <v>0</v>
      </c>
      <c r="O763" s="22" t="s">
        <v>59</v>
      </c>
      <c r="P763" s="22" t="s">
        <v>78</v>
      </c>
      <c r="Q763" s="23" t="s">
        <v>2270</v>
      </c>
      <c r="R763" s="23" t="s">
        <v>2271</v>
      </c>
      <c r="T763" s="23">
        <v>150</v>
      </c>
      <c r="V763" s="25" t="s">
        <v>61</v>
      </c>
      <c r="W763" s="65">
        <v>3</v>
      </c>
      <c r="X763" s="106" t="s">
        <v>202</v>
      </c>
      <c r="Y763" s="25" t="s">
        <v>2272</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2273</v>
      </c>
    </row>
    <row r="764" spans="1:70" hidden="1" x14ac:dyDescent="0.2">
      <c r="A764" s="253">
        <v>1028</v>
      </c>
      <c r="B764" s="229" t="s">
        <v>2012</v>
      </c>
      <c r="C764" s="259" t="s">
        <v>2013</v>
      </c>
      <c r="D764" s="229" t="s">
        <v>2274</v>
      </c>
      <c r="E764" s="3" t="s">
        <v>1951</v>
      </c>
      <c r="F764" s="26" t="s">
        <v>102</v>
      </c>
      <c r="G764" s="26" t="s">
        <v>55</v>
      </c>
      <c r="H764" s="26" t="s">
        <v>2269</v>
      </c>
      <c r="J764" s="22">
        <v>0.25</v>
      </c>
      <c r="L764" s="28" t="s">
        <v>57</v>
      </c>
      <c r="M764" s="176" t="s">
        <v>58</v>
      </c>
      <c r="N764" s="22">
        <v>73</v>
      </c>
      <c r="O764" s="22" t="s">
        <v>59</v>
      </c>
      <c r="P764" s="176" t="s">
        <v>78</v>
      </c>
      <c r="Q764" s="23" t="s">
        <v>2270</v>
      </c>
      <c r="R764" s="177" t="s">
        <v>2271</v>
      </c>
      <c r="T764" s="23">
        <v>150</v>
      </c>
      <c r="V764" s="25" t="s">
        <v>61</v>
      </c>
      <c r="W764" s="65">
        <v>3</v>
      </c>
      <c r="X764" s="106" t="s">
        <v>202</v>
      </c>
      <c r="Y764" s="25" t="s">
        <v>2272</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2273</v>
      </c>
    </row>
    <row r="765" spans="1:70" hidden="1" x14ac:dyDescent="0.2">
      <c r="A765" s="253">
        <v>1029</v>
      </c>
      <c r="B765" s="229" t="s">
        <v>2012</v>
      </c>
      <c r="C765" s="259" t="s">
        <v>2013</v>
      </c>
      <c r="D765" s="229" t="s">
        <v>2275</v>
      </c>
      <c r="E765" s="3" t="s">
        <v>1951</v>
      </c>
      <c r="F765" s="26" t="s">
        <v>102</v>
      </c>
      <c r="G765" s="26" t="s">
        <v>55</v>
      </c>
      <c r="H765" s="179" t="s">
        <v>2269</v>
      </c>
      <c r="J765" s="22">
        <v>0.25</v>
      </c>
      <c r="L765" s="28" t="s">
        <v>57</v>
      </c>
      <c r="M765" s="176" t="s">
        <v>58</v>
      </c>
      <c r="N765" s="176">
        <v>73</v>
      </c>
      <c r="O765" s="22" t="s">
        <v>59</v>
      </c>
      <c r="P765" s="176" t="s">
        <v>78</v>
      </c>
      <c r="Q765" s="23" t="s">
        <v>2270</v>
      </c>
      <c r="R765" s="177" t="s">
        <v>2271</v>
      </c>
      <c r="T765" s="23">
        <v>150</v>
      </c>
      <c r="V765" s="165" t="s">
        <v>61</v>
      </c>
      <c r="W765" s="65">
        <v>3</v>
      </c>
      <c r="X765" s="106" t="s">
        <v>202</v>
      </c>
      <c r="Y765" s="165" t="s">
        <v>2272</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2273</v>
      </c>
    </row>
    <row r="766" spans="1:70" hidden="1" x14ac:dyDescent="0.2">
      <c r="A766" s="253">
        <v>1030</v>
      </c>
      <c r="B766" s="229" t="s">
        <v>2012</v>
      </c>
      <c r="C766" s="259" t="s">
        <v>2013</v>
      </c>
      <c r="D766" s="229" t="s">
        <v>2276</v>
      </c>
      <c r="E766" s="3" t="s">
        <v>833</v>
      </c>
      <c r="F766" s="26" t="s">
        <v>102</v>
      </c>
      <c r="G766" s="26" t="s">
        <v>55</v>
      </c>
      <c r="H766" s="179" t="s">
        <v>56</v>
      </c>
      <c r="J766" s="22">
        <v>400</v>
      </c>
      <c r="L766" s="28" t="s">
        <v>57</v>
      </c>
      <c r="M766" s="176" t="s">
        <v>58</v>
      </c>
      <c r="N766" s="22" t="s">
        <v>2277</v>
      </c>
      <c r="O766" s="22" t="s">
        <v>59</v>
      </c>
      <c r="P766" s="176" t="s">
        <v>91</v>
      </c>
      <c r="Q766" s="23" t="s">
        <v>2278</v>
      </c>
      <c r="R766" s="177" t="s">
        <v>2279</v>
      </c>
      <c r="V766" s="165" t="s">
        <v>61</v>
      </c>
      <c r="W766" s="65">
        <v>3</v>
      </c>
      <c r="X766" s="106" t="s">
        <v>202</v>
      </c>
      <c r="Y766" s="165" t="s">
        <v>2272</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2273</v>
      </c>
    </row>
    <row r="767" spans="1:70" hidden="1" x14ac:dyDescent="0.2">
      <c r="A767" s="253">
        <v>1031</v>
      </c>
      <c r="B767" s="229" t="s">
        <v>2012</v>
      </c>
      <c r="C767" s="259" t="s">
        <v>2013</v>
      </c>
      <c r="D767" s="229" t="s">
        <v>2280</v>
      </c>
      <c r="E767" s="3" t="s">
        <v>833</v>
      </c>
      <c r="F767" s="26" t="s">
        <v>102</v>
      </c>
      <c r="G767" s="26" t="s">
        <v>75</v>
      </c>
      <c r="H767" s="26" t="s">
        <v>398</v>
      </c>
      <c r="J767" s="22">
        <v>400</v>
      </c>
      <c r="L767" s="28" t="s">
        <v>57</v>
      </c>
      <c r="M767" s="176" t="s">
        <v>58</v>
      </c>
      <c r="N767" s="22" t="s">
        <v>2277</v>
      </c>
      <c r="O767" s="176" t="s">
        <v>59</v>
      </c>
      <c r="P767" s="176" t="s">
        <v>91</v>
      </c>
      <c r="Q767" s="23" t="s">
        <v>2278</v>
      </c>
      <c r="R767" s="23" t="s">
        <v>2279</v>
      </c>
      <c r="V767" s="25" t="s">
        <v>61</v>
      </c>
      <c r="W767" s="65">
        <v>3</v>
      </c>
      <c r="X767" s="106" t="s">
        <v>202</v>
      </c>
      <c r="Y767" s="25" t="s">
        <v>2272</v>
      </c>
      <c r="Z767" s="83" t="s">
        <v>62</v>
      </c>
      <c r="AB767" s="6">
        <v>1</v>
      </c>
      <c r="AC767" s="5">
        <v>23</v>
      </c>
      <c r="AD767" s="5" t="s">
        <v>79</v>
      </c>
      <c r="AK767" s="6">
        <v>50</v>
      </c>
      <c r="AL767" s="6" t="s">
        <v>80</v>
      </c>
      <c r="BQ767" s="6" t="s">
        <v>353</v>
      </c>
      <c r="BR767" s="5" t="s">
        <v>2273</v>
      </c>
    </row>
    <row r="768" spans="1:70" hidden="1" x14ac:dyDescent="0.2">
      <c r="A768" s="253">
        <v>1032</v>
      </c>
      <c r="B768" s="229" t="s">
        <v>2012</v>
      </c>
      <c r="C768" s="259" t="s">
        <v>2013</v>
      </c>
      <c r="D768" s="229" t="s">
        <v>2281</v>
      </c>
      <c r="E768" s="3" t="s">
        <v>833</v>
      </c>
      <c r="F768" s="26" t="s">
        <v>102</v>
      </c>
      <c r="G768" s="26" t="s">
        <v>75</v>
      </c>
      <c r="H768" s="26" t="s">
        <v>398</v>
      </c>
      <c r="J768" s="22">
        <v>400</v>
      </c>
      <c r="L768" s="28" t="s">
        <v>57</v>
      </c>
      <c r="M768" s="176" t="s">
        <v>58</v>
      </c>
      <c r="N768" s="22" t="s">
        <v>2277</v>
      </c>
      <c r="O768" s="176" t="s">
        <v>59</v>
      </c>
      <c r="P768" s="176" t="s">
        <v>91</v>
      </c>
      <c r="Q768" s="23" t="s">
        <v>2278</v>
      </c>
      <c r="R768" s="23" t="s">
        <v>2279</v>
      </c>
      <c r="V768" s="25" t="s">
        <v>61</v>
      </c>
      <c r="W768" s="65">
        <v>3</v>
      </c>
      <c r="X768" s="106" t="s">
        <v>202</v>
      </c>
      <c r="Y768" s="25" t="s">
        <v>2272</v>
      </c>
      <c r="Z768" s="83" t="s">
        <v>62</v>
      </c>
      <c r="AA768" s="6">
        <v>1</v>
      </c>
      <c r="AC768" s="5">
        <v>24</v>
      </c>
      <c r="AD768" s="5" t="s">
        <v>79</v>
      </c>
      <c r="AK768" s="6">
        <v>74</v>
      </c>
      <c r="AL768" s="6" t="s">
        <v>80</v>
      </c>
      <c r="BQ768" s="6" t="s">
        <v>353</v>
      </c>
      <c r="BR768" s="5" t="s">
        <v>2273</v>
      </c>
    </row>
    <row r="769" spans="1:70" hidden="1" x14ac:dyDescent="0.2">
      <c r="A769" s="253">
        <v>1033</v>
      </c>
      <c r="B769" s="229" t="s">
        <v>2012</v>
      </c>
      <c r="C769" s="259" t="s">
        <v>2013</v>
      </c>
      <c r="D769" s="229" t="s">
        <v>2282</v>
      </c>
      <c r="E769" s="3" t="s">
        <v>833</v>
      </c>
      <c r="F769" s="26" t="s">
        <v>102</v>
      </c>
      <c r="G769" s="26" t="s">
        <v>75</v>
      </c>
      <c r="H769" s="26" t="s">
        <v>398</v>
      </c>
      <c r="J769" s="22">
        <v>400</v>
      </c>
      <c r="L769" s="28" t="s">
        <v>57</v>
      </c>
      <c r="M769" s="22" t="s">
        <v>58</v>
      </c>
      <c r="N769" s="22" t="s">
        <v>2277</v>
      </c>
      <c r="O769" s="22" t="s">
        <v>59</v>
      </c>
      <c r="P769" s="22" t="s">
        <v>91</v>
      </c>
      <c r="Q769" s="23" t="s">
        <v>2278</v>
      </c>
      <c r="R769" s="23" t="s">
        <v>2279</v>
      </c>
      <c r="V769" s="165" t="s">
        <v>61</v>
      </c>
      <c r="W769" s="65">
        <v>3</v>
      </c>
      <c r="X769" s="106" t="s">
        <v>202</v>
      </c>
      <c r="Y769" s="25" t="s">
        <v>2272</v>
      </c>
      <c r="Z769" s="83" t="s">
        <v>62</v>
      </c>
      <c r="AA769" s="6">
        <v>1</v>
      </c>
      <c r="AC769" s="5">
        <v>26</v>
      </c>
      <c r="AD769" s="163" t="s">
        <v>79</v>
      </c>
      <c r="AE769" s="163"/>
      <c r="AH769" s="163"/>
      <c r="AK769" s="6">
        <v>86</v>
      </c>
      <c r="AL769" s="6" t="s">
        <v>80</v>
      </c>
      <c r="AM769" s="164"/>
      <c r="AP769" s="164"/>
      <c r="AU769" s="163"/>
      <c r="BQ769" s="6" t="s">
        <v>353</v>
      </c>
      <c r="BR769" s="5" t="s">
        <v>2273</v>
      </c>
    </row>
    <row r="770" spans="1:70" hidden="1" x14ac:dyDescent="0.2">
      <c r="A770" s="253">
        <v>1034</v>
      </c>
      <c r="B770" s="229" t="s">
        <v>2012</v>
      </c>
      <c r="C770" s="259" t="s">
        <v>2013</v>
      </c>
      <c r="D770" s="229" t="s">
        <v>2283</v>
      </c>
      <c r="E770" s="123" t="s">
        <v>833</v>
      </c>
      <c r="F770" s="179" t="s">
        <v>102</v>
      </c>
      <c r="G770" s="179" t="s">
        <v>75</v>
      </c>
      <c r="H770" s="179" t="s">
        <v>398</v>
      </c>
      <c r="I770" s="179"/>
      <c r="J770" s="176">
        <v>400</v>
      </c>
      <c r="K770" s="180"/>
      <c r="L770" s="180" t="s">
        <v>57</v>
      </c>
      <c r="M770" s="176" t="s">
        <v>58</v>
      </c>
      <c r="N770" s="22" t="s">
        <v>2277</v>
      </c>
      <c r="O770" s="22" t="s">
        <v>59</v>
      </c>
      <c r="P770" s="22" t="s">
        <v>91</v>
      </c>
      <c r="Q770" s="23" t="s">
        <v>2278</v>
      </c>
      <c r="R770" s="23" t="s">
        <v>2279</v>
      </c>
      <c r="V770" s="165" t="s">
        <v>61</v>
      </c>
      <c r="W770" s="65">
        <v>3</v>
      </c>
      <c r="X770" s="106" t="s">
        <v>202</v>
      </c>
      <c r="Y770" s="25" t="s">
        <v>2272</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2273</v>
      </c>
    </row>
    <row r="771" spans="1:70" hidden="1" x14ac:dyDescent="0.2">
      <c r="A771" s="253">
        <v>1035</v>
      </c>
      <c r="B771" s="229" t="s">
        <v>2012</v>
      </c>
      <c r="C771" s="259" t="s">
        <v>2013</v>
      </c>
      <c r="D771" s="229" t="s">
        <v>2284</v>
      </c>
      <c r="E771" s="123" t="s">
        <v>833</v>
      </c>
      <c r="F771" s="179" t="s">
        <v>102</v>
      </c>
      <c r="G771" s="179" t="s">
        <v>75</v>
      </c>
      <c r="H771" s="179" t="s">
        <v>398</v>
      </c>
      <c r="I771" s="179"/>
      <c r="J771" s="176">
        <v>400</v>
      </c>
      <c r="K771" s="180"/>
      <c r="L771" s="180" t="s">
        <v>57</v>
      </c>
      <c r="M771" s="176" t="s">
        <v>58</v>
      </c>
      <c r="N771" s="22" t="s">
        <v>2277</v>
      </c>
      <c r="O771" s="22" t="s">
        <v>59</v>
      </c>
      <c r="P771" s="22" t="s">
        <v>91</v>
      </c>
      <c r="Q771" s="23" t="s">
        <v>2278</v>
      </c>
      <c r="R771" s="23" t="s">
        <v>2279</v>
      </c>
      <c r="V771" s="165" t="s">
        <v>61</v>
      </c>
      <c r="W771" s="65">
        <v>3</v>
      </c>
      <c r="X771" s="106" t="s">
        <v>202</v>
      </c>
      <c r="Y771" s="25" t="s">
        <v>2272</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2273</v>
      </c>
    </row>
    <row r="772" spans="1:70" hidden="1" x14ac:dyDescent="0.2">
      <c r="A772" s="253">
        <v>1036</v>
      </c>
      <c r="B772" s="229" t="s">
        <v>2012</v>
      </c>
      <c r="C772" s="259" t="s">
        <v>2013</v>
      </c>
      <c r="D772" s="229" t="s">
        <v>2285</v>
      </c>
      <c r="E772" s="123" t="s">
        <v>833</v>
      </c>
      <c r="F772" s="179" t="s">
        <v>102</v>
      </c>
      <c r="G772" s="179" t="s">
        <v>75</v>
      </c>
      <c r="H772" s="179" t="s">
        <v>398</v>
      </c>
      <c r="I772" s="179"/>
      <c r="J772" s="176">
        <v>400</v>
      </c>
      <c r="K772" s="180"/>
      <c r="L772" s="180" t="s">
        <v>57</v>
      </c>
      <c r="M772" s="176" t="s">
        <v>58</v>
      </c>
      <c r="N772" s="22" t="s">
        <v>2277</v>
      </c>
      <c r="O772" s="22" t="s">
        <v>59</v>
      </c>
      <c r="P772" s="22" t="s">
        <v>91</v>
      </c>
      <c r="Q772" s="23" t="s">
        <v>2278</v>
      </c>
      <c r="R772" s="23" t="s">
        <v>2279</v>
      </c>
      <c r="V772" s="165" t="s">
        <v>61</v>
      </c>
      <c r="W772" s="65">
        <v>3</v>
      </c>
      <c r="X772" s="106" t="s">
        <v>202</v>
      </c>
      <c r="Y772" s="25" t="s">
        <v>2272</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2273</v>
      </c>
    </row>
    <row r="773" spans="1:70" hidden="1" x14ac:dyDescent="0.2">
      <c r="A773" s="253">
        <v>1037</v>
      </c>
      <c r="B773" s="229" t="s">
        <v>2012</v>
      </c>
      <c r="C773" s="259" t="s">
        <v>2013</v>
      </c>
      <c r="D773" s="229" t="s">
        <v>2286</v>
      </c>
      <c r="E773" s="123" t="s">
        <v>833</v>
      </c>
      <c r="F773" s="179" t="s">
        <v>102</v>
      </c>
      <c r="G773" s="179" t="s">
        <v>75</v>
      </c>
      <c r="H773" s="26" t="s">
        <v>398</v>
      </c>
      <c r="J773" s="22">
        <v>400</v>
      </c>
      <c r="L773" s="28" t="s">
        <v>57</v>
      </c>
      <c r="M773" s="22" t="s">
        <v>58</v>
      </c>
      <c r="N773" s="22" t="s">
        <v>2277</v>
      </c>
      <c r="O773" s="22" t="s">
        <v>59</v>
      </c>
      <c r="P773" s="22" t="s">
        <v>91</v>
      </c>
      <c r="Q773" s="23" t="s">
        <v>2278</v>
      </c>
      <c r="R773" s="23" t="s">
        <v>2279</v>
      </c>
      <c r="V773" s="25" t="s">
        <v>61</v>
      </c>
      <c r="W773" s="65">
        <v>3</v>
      </c>
      <c r="X773" s="106" t="s">
        <v>202</v>
      </c>
      <c r="Y773" s="25" t="s">
        <v>2272</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2273</v>
      </c>
    </row>
    <row r="774" spans="1:70" hidden="1" x14ac:dyDescent="0.2">
      <c r="A774" s="253">
        <v>1038</v>
      </c>
      <c r="B774" s="229" t="s">
        <v>2012</v>
      </c>
      <c r="C774" s="259" t="s">
        <v>2013</v>
      </c>
      <c r="D774" s="229" t="s">
        <v>2287</v>
      </c>
      <c r="E774" s="123" t="s">
        <v>833</v>
      </c>
      <c r="F774" s="179" t="s">
        <v>102</v>
      </c>
      <c r="G774" s="179" t="s">
        <v>75</v>
      </c>
      <c r="H774" s="179" t="s">
        <v>398</v>
      </c>
      <c r="J774" s="22">
        <v>400</v>
      </c>
      <c r="L774" s="28" t="s">
        <v>57</v>
      </c>
      <c r="M774" s="22" t="s">
        <v>58</v>
      </c>
      <c r="N774" s="22" t="s">
        <v>2277</v>
      </c>
      <c r="O774" s="22" t="s">
        <v>59</v>
      </c>
      <c r="P774" s="22" t="s">
        <v>91</v>
      </c>
      <c r="Q774" s="23" t="s">
        <v>2278</v>
      </c>
      <c r="R774" s="23" t="s">
        <v>2279</v>
      </c>
      <c r="V774" s="25" t="s">
        <v>61</v>
      </c>
      <c r="W774" s="65">
        <v>3</v>
      </c>
      <c r="X774" s="106" t="s">
        <v>202</v>
      </c>
      <c r="Y774" s="25" t="s">
        <v>2272</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2273</v>
      </c>
    </row>
    <row r="775" spans="1:70" hidden="1" x14ac:dyDescent="0.2">
      <c r="A775" s="253">
        <v>1039</v>
      </c>
      <c r="B775" s="229" t="s">
        <v>2012</v>
      </c>
      <c r="C775" s="259" t="s">
        <v>2013</v>
      </c>
      <c r="D775" s="229" t="s">
        <v>2288</v>
      </c>
      <c r="E775" s="3" t="s">
        <v>833</v>
      </c>
      <c r="F775" s="26" t="s">
        <v>102</v>
      </c>
      <c r="G775" s="26" t="s">
        <v>75</v>
      </c>
      <c r="H775" s="26" t="s">
        <v>398</v>
      </c>
      <c r="J775" s="22">
        <v>400</v>
      </c>
      <c r="L775" s="28" t="s">
        <v>57</v>
      </c>
      <c r="M775" s="22" t="s">
        <v>58</v>
      </c>
      <c r="N775" s="22" t="s">
        <v>2277</v>
      </c>
      <c r="O775" s="22" t="s">
        <v>59</v>
      </c>
      <c r="P775" s="22" t="s">
        <v>91</v>
      </c>
      <c r="Q775" s="23" t="s">
        <v>2278</v>
      </c>
      <c r="R775" s="23" t="s">
        <v>2279</v>
      </c>
      <c r="V775" s="25" t="s">
        <v>61</v>
      </c>
      <c r="W775" s="65">
        <v>3</v>
      </c>
      <c r="X775" s="106" t="s">
        <v>202</v>
      </c>
      <c r="Y775" s="25" t="s">
        <v>2272</v>
      </c>
      <c r="Z775" s="83" t="s">
        <v>62</v>
      </c>
      <c r="AB775" s="6">
        <v>1</v>
      </c>
      <c r="AC775" s="5">
        <v>26</v>
      </c>
      <c r="AD775" s="5" t="s">
        <v>79</v>
      </c>
      <c r="AK775" s="6">
        <v>62</v>
      </c>
      <c r="AL775" s="6" t="s">
        <v>80</v>
      </c>
      <c r="BQ775" s="6" t="s">
        <v>353</v>
      </c>
      <c r="BR775" s="5" t="s">
        <v>2273</v>
      </c>
    </row>
    <row r="776" spans="1:70" hidden="1" x14ac:dyDescent="0.2">
      <c r="A776" s="253">
        <v>1040</v>
      </c>
      <c r="B776" s="229" t="s">
        <v>2012</v>
      </c>
      <c r="C776" s="259" t="s">
        <v>2013</v>
      </c>
      <c r="D776" s="229" t="s">
        <v>2289</v>
      </c>
      <c r="E776" s="3" t="s">
        <v>148</v>
      </c>
      <c r="F776" s="26" t="s">
        <v>102</v>
      </c>
      <c r="G776" s="26" t="s">
        <v>55</v>
      </c>
      <c r="H776" s="26" t="s">
        <v>56</v>
      </c>
      <c r="J776" s="22">
        <v>200</v>
      </c>
      <c r="L776" s="28" t="s">
        <v>57</v>
      </c>
      <c r="M776" s="22" t="s">
        <v>58</v>
      </c>
      <c r="N776" s="22" t="s">
        <v>2277</v>
      </c>
      <c r="O776" s="22" t="s">
        <v>59</v>
      </c>
      <c r="P776" s="22" t="s">
        <v>91</v>
      </c>
      <c r="Q776" s="23" t="s">
        <v>2290</v>
      </c>
      <c r="R776" s="23" t="s">
        <v>832</v>
      </c>
      <c r="V776" s="25" t="s">
        <v>61</v>
      </c>
      <c r="W776" s="65">
        <v>3</v>
      </c>
      <c r="X776" s="106" t="s">
        <v>202</v>
      </c>
      <c r="Y776" s="25" t="s">
        <v>2272</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2273</v>
      </c>
    </row>
    <row r="777" spans="1:70" hidden="1" x14ac:dyDescent="0.2">
      <c r="A777" s="253">
        <v>1041</v>
      </c>
      <c r="B777" s="229" t="s">
        <v>2012</v>
      </c>
      <c r="C777" s="259" t="s">
        <v>2013</v>
      </c>
      <c r="D777" s="229" t="s">
        <v>2291</v>
      </c>
      <c r="E777" s="3" t="s">
        <v>148</v>
      </c>
      <c r="F777" s="26" t="s">
        <v>102</v>
      </c>
      <c r="G777" s="26" t="s">
        <v>75</v>
      </c>
      <c r="H777" s="26" t="s">
        <v>398</v>
      </c>
      <c r="J777" s="22">
        <v>200</v>
      </c>
      <c r="L777" s="28" t="s">
        <v>57</v>
      </c>
      <c r="M777" s="22" t="s">
        <v>58</v>
      </c>
      <c r="N777" s="22" t="s">
        <v>2277</v>
      </c>
      <c r="O777" s="22" t="s">
        <v>59</v>
      </c>
      <c r="P777" s="22" t="s">
        <v>91</v>
      </c>
      <c r="Q777" s="23" t="s">
        <v>2290</v>
      </c>
      <c r="R777" s="23" t="s">
        <v>832</v>
      </c>
      <c r="V777" s="25" t="s">
        <v>61</v>
      </c>
      <c r="W777" s="65">
        <v>3</v>
      </c>
      <c r="X777" s="106" t="s">
        <v>202</v>
      </c>
      <c r="Y777" s="25" t="s">
        <v>2272</v>
      </c>
      <c r="Z777" s="83" t="s">
        <v>62</v>
      </c>
      <c r="AB777" s="6">
        <v>1</v>
      </c>
      <c r="AC777" s="5">
        <v>23</v>
      </c>
      <c r="AD777" s="5" t="s">
        <v>79</v>
      </c>
      <c r="AK777" s="6">
        <v>50</v>
      </c>
      <c r="AL777" s="6" t="s">
        <v>80</v>
      </c>
      <c r="BQ777" s="6" t="s">
        <v>353</v>
      </c>
      <c r="BR777" s="5" t="s">
        <v>2273</v>
      </c>
    </row>
    <row r="778" spans="1:70" hidden="1" x14ac:dyDescent="0.2">
      <c r="A778" s="253">
        <v>1042</v>
      </c>
      <c r="B778" s="229" t="s">
        <v>2012</v>
      </c>
      <c r="C778" s="259" t="s">
        <v>2013</v>
      </c>
      <c r="D778" s="229" t="s">
        <v>2292</v>
      </c>
      <c r="E778" s="3" t="s">
        <v>148</v>
      </c>
      <c r="F778" s="26" t="s">
        <v>102</v>
      </c>
      <c r="G778" s="26" t="s">
        <v>75</v>
      </c>
      <c r="H778" s="26" t="s">
        <v>398</v>
      </c>
      <c r="J778" s="22">
        <v>200</v>
      </c>
      <c r="L778" s="28" t="s">
        <v>57</v>
      </c>
      <c r="M778" s="22" t="s">
        <v>58</v>
      </c>
      <c r="N778" s="22" t="s">
        <v>2277</v>
      </c>
      <c r="O778" s="22" t="s">
        <v>59</v>
      </c>
      <c r="P778" s="22" t="s">
        <v>91</v>
      </c>
      <c r="Q778" s="23" t="s">
        <v>2290</v>
      </c>
      <c r="R778" s="23" t="s">
        <v>832</v>
      </c>
      <c r="V778" s="25" t="s">
        <v>61</v>
      </c>
      <c r="W778" s="65">
        <v>3</v>
      </c>
      <c r="X778" s="106" t="s">
        <v>202</v>
      </c>
      <c r="Y778" s="25" t="s">
        <v>2272</v>
      </c>
      <c r="Z778" s="83" t="s">
        <v>62</v>
      </c>
      <c r="AA778" s="6">
        <v>1</v>
      </c>
      <c r="AC778" s="5">
        <v>24</v>
      </c>
      <c r="AD778" s="5" t="s">
        <v>79</v>
      </c>
      <c r="AK778" s="6">
        <v>74</v>
      </c>
      <c r="AL778" s="6" t="s">
        <v>80</v>
      </c>
      <c r="BQ778" s="6" t="s">
        <v>353</v>
      </c>
      <c r="BR778" s="5" t="s">
        <v>2273</v>
      </c>
    </row>
    <row r="779" spans="1:70" hidden="1" x14ac:dyDescent="0.2">
      <c r="A779" s="253">
        <v>1043</v>
      </c>
      <c r="B779" s="229" t="s">
        <v>2012</v>
      </c>
      <c r="C779" s="259" t="s">
        <v>2013</v>
      </c>
      <c r="D779" s="229" t="s">
        <v>2293</v>
      </c>
      <c r="E779" s="3" t="s">
        <v>148</v>
      </c>
      <c r="F779" s="26" t="s">
        <v>102</v>
      </c>
      <c r="G779" s="26" t="s">
        <v>75</v>
      </c>
      <c r="H779" s="26" t="s">
        <v>398</v>
      </c>
      <c r="J779" s="22">
        <v>200</v>
      </c>
      <c r="L779" s="28" t="s">
        <v>57</v>
      </c>
      <c r="M779" s="22" t="s">
        <v>58</v>
      </c>
      <c r="N779" s="22" t="s">
        <v>2277</v>
      </c>
      <c r="O779" s="22" t="s">
        <v>59</v>
      </c>
      <c r="P779" s="22" t="s">
        <v>91</v>
      </c>
      <c r="Q779" s="23" t="s">
        <v>2290</v>
      </c>
      <c r="R779" s="23" t="s">
        <v>832</v>
      </c>
      <c r="V779" s="25" t="s">
        <v>61</v>
      </c>
      <c r="W779" s="65">
        <v>3</v>
      </c>
      <c r="X779" s="106" t="s">
        <v>202</v>
      </c>
      <c r="Y779" s="25" t="s">
        <v>2272</v>
      </c>
      <c r="Z779" s="83" t="s">
        <v>62</v>
      </c>
      <c r="AA779" s="6">
        <v>1</v>
      </c>
      <c r="AC779" s="5">
        <v>26</v>
      </c>
      <c r="AD779" s="5" t="s">
        <v>79</v>
      </c>
      <c r="AK779" s="6">
        <v>86</v>
      </c>
      <c r="AL779" s="6" t="s">
        <v>80</v>
      </c>
      <c r="BQ779" s="6" t="s">
        <v>353</v>
      </c>
      <c r="BR779" s="5" t="s">
        <v>2273</v>
      </c>
    </row>
    <row r="780" spans="1:70" hidden="1" x14ac:dyDescent="0.2">
      <c r="A780" s="253">
        <v>1044</v>
      </c>
      <c r="B780" s="229" t="s">
        <v>2012</v>
      </c>
      <c r="C780" s="259" t="s">
        <v>2013</v>
      </c>
      <c r="D780" s="229" t="s">
        <v>2294</v>
      </c>
      <c r="E780" s="3" t="s">
        <v>148</v>
      </c>
      <c r="F780" s="26" t="s">
        <v>102</v>
      </c>
      <c r="G780" s="26" t="s">
        <v>75</v>
      </c>
      <c r="H780" s="26" t="s">
        <v>398</v>
      </c>
      <c r="J780" s="22">
        <v>200</v>
      </c>
      <c r="L780" s="28" t="s">
        <v>57</v>
      </c>
      <c r="M780" s="22" t="s">
        <v>58</v>
      </c>
      <c r="N780" s="22" t="s">
        <v>2277</v>
      </c>
      <c r="O780" s="22" t="s">
        <v>59</v>
      </c>
      <c r="P780" s="22" t="s">
        <v>91</v>
      </c>
      <c r="Q780" s="23" t="s">
        <v>2290</v>
      </c>
      <c r="R780" s="23" t="s">
        <v>832</v>
      </c>
      <c r="V780" s="25" t="s">
        <v>61</v>
      </c>
      <c r="W780" s="65">
        <v>3</v>
      </c>
      <c r="X780" s="106" t="s">
        <v>202</v>
      </c>
      <c r="Y780" s="25" t="s">
        <v>2272</v>
      </c>
      <c r="Z780" s="83" t="s">
        <v>62</v>
      </c>
      <c r="AB780" s="6">
        <v>1</v>
      </c>
      <c r="AC780" s="5">
        <v>23</v>
      </c>
      <c r="AD780" s="5" t="s">
        <v>79</v>
      </c>
      <c r="AK780" s="6">
        <v>59</v>
      </c>
      <c r="AL780" s="6" t="s">
        <v>80</v>
      </c>
      <c r="BQ780" s="6" t="s">
        <v>353</v>
      </c>
      <c r="BR780" s="5" t="s">
        <v>2273</v>
      </c>
    </row>
    <row r="781" spans="1:70" hidden="1" x14ac:dyDescent="0.2">
      <c r="A781" s="253">
        <v>1045</v>
      </c>
      <c r="B781" s="229" t="s">
        <v>2012</v>
      </c>
      <c r="C781" s="259" t="s">
        <v>2013</v>
      </c>
      <c r="D781" s="229" t="s">
        <v>2295</v>
      </c>
      <c r="E781" s="3" t="s">
        <v>148</v>
      </c>
      <c r="F781" s="26" t="s">
        <v>102</v>
      </c>
      <c r="G781" s="26" t="s">
        <v>75</v>
      </c>
      <c r="H781" s="26" t="s">
        <v>398</v>
      </c>
      <c r="J781" s="22">
        <v>200</v>
      </c>
      <c r="L781" s="28" t="s">
        <v>57</v>
      </c>
      <c r="M781" s="22" t="s">
        <v>58</v>
      </c>
      <c r="N781" s="22" t="s">
        <v>2277</v>
      </c>
      <c r="O781" s="22" t="s">
        <v>59</v>
      </c>
      <c r="P781" s="22" t="s">
        <v>91</v>
      </c>
      <c r="Q781" s="23" t="s">
        <v>2290</v>
      </c>
      <c r="R781" s="23" t="s">
        <v>832</v>
      </c>
      <c r="V781" s="25" t="s">
        <v>61</v>
      </c>
      <c r="W781" s="65">
        <v>3</v>
      </c>
      <c r="X781" s="106" t="s">
        <v>202</v>
      </c>
      <c r="Y781" s="25" t="s">
        <v>2272</v>
      </c>
      <c r="Z781" s="83" t="s">
        <v>62</v>
      </c>
      <c r="AB781" s="6">
        <v>1</v>
      </c>
      <c r="AC781" s="5">
        <v>25</v>
      </c>
      <c r="AD781" s="5" t="s">
        <v>79</v>
      </c>
      <c r="AK781" s="6">
        <v>59</v>
      </c>
      <c r="AL781" s="6" t="s">
        <v>80</v>
      </c>
      <c r="BQ781" s="6" t="s">
        <v>353</v>
      </c>
      <c r="BR781" s="5" t="s">
        <v>2273</v>
      </c>
    </row>
    <row r="782" spans="1:70" hidden="1" x14ac:dyDescent="0.2">
      <c r="A782" s="253">
        <v>1046</v>
      </c>
      <c r="B782" s="229" t="s">
        <v>2012</v>
      </c>
      <c r="C782" s="259" t="s">
        <v>2013</v>
      </c>
      <c r="D782" s="229" t="s">
        <v>2296</v>
      </c>
      <c r="E782" s="3" t="s">
        <v>148</v>
      </c>
      <c r="F782" s="26" t="s">
        <v>102</v>
      </c>
      <c r="G782" s="26" t="s">
        <v>75</v>
      </c>
      <c r="H782" s="26" t="s">
        <v>398</v>
      </c>
      <c r="J782" s="22">
        <v>200</v>
      </c>
      <c r="L782" s="28" t="s">
        <v>57</v>
      </c>
      <c r="M782" s="22" t="s">
        <v>58</v>
      </c>
      <c r="N782" s="22" t="s">
        <v>2277</v>
      </c>
      <c r="O782" s="22" t="s">
        <v>59</v>
      </c>
      <c r="P782" s="22" t="s">
        <v>91</v>
      </c>
      <c r="Q782" s="23" t="s">
        <v>2290</v>
      </c>
      <c r="R782" s="23" t="s">
        <v>832</v>
      </c>
      <c r="V782" s="25" t="s">
        <v>61</v>
      </c>
      <c r="W782" s="65">
        <v>3</v>
      </c>
      <c r="X782" s="106" t="s">
        <v>202</v>
      </c>
      <c r="Y782" s="25" t="s">
        <v>2272</v>
      </c>
      <c r="Z782" s="83" t="s">
        <v>62</v>
      </c>
      <c r="AB782" s="6">
        <v>1</v>
      </c>
      <c r="AC782" s="5">
        <v>20</v>
      </c>
      <c r="AD782" s="5" t="s">
        <v>79</v>
      </c>
      <c r="AK782" s="6">
        <v>66</v>
      </c>
      <c r="AL782" s="6" t="s">
        <v>80</v>
      </c>
      <c r="BQ782" s="6" t="s">
        <v>353</v>
      </c>
      <c r="BR782" s="5" t="s">
        <v>2273</v>
      </c>
    </row>
    <row r="783" spans="1:70" hidden="1" x14ac:dyDescent="0.2">
      <c r="A783" s="253">
        <v>1047</v>
      </c>
      <c r="B783" s="229" t="s">
        <v>2012</v>
      </c>
      <c r="C783" s="259" t="s">
        <v>2013</v>
      </c>
      <c r="D783" s="229" t="s">
        <v>2297</v>
      </c>
      <c r="E783" s="3" t="s">
        <v>148</v>
      </c>
      <c r="F783" s="26" t="s">
        <v>102</v>
      </c>
      <c r="G783" s="26" t="s">
        <v>75</v>
      </c>
      <c r="H783" s="26" t="s">
        <v>398</v>
      </c>
      <c r="J783" s="22">
        <v>200</v>
      </c>
      <c r="L783" s="28" t="s">
        <v>57</v>
      </c>
      <c r="M783" s="22" t="s">
        <v>58</v>
      </c>
      <c r="N783" s="22" t="s">
        <v>2277</v>
      </c>
      <c r="O783" s="22" t="s">
        <v>59</v>
      </c>
      <c r="P783" s="22" t="s">
        <v>91</v>
      </c>
      <c r="Q783" s="23" t="s">
        <v>2290</v>
      </c>
      <c r="R783" s="23" t="s">
        <v>832</v>
      </c>
      <c r="V783" s="25" t="s">
        <v>61</v>
      </c>
      <c r="W783" s="65">
        <v>3</v>
      </c>
      <c r="X783" s="106" t="s">
        <v>202</v>
      </c>
      <c r="Y783" s="25" t="s">
        <v>2272</v>
      </c>
      <c r="Z783" s="83" t="s">
        <v>62</v>
      </c>
      <c r="AA783" s="6">
        <v>1</v>
      </c>
      <c r="AC783" s="5">
        <v>25</v>
      </c>
      <c r="AD783" s="5" t="s">
        <v>79</v>
      </c>
      <c r="AK783" s="6">
        <v>77</v>
      </c>
      <c r="AL783" s="6" t="s">
        <v>80</v>
      </c>
      <c r="BQ783" s="6" t="s">
        <v>353</v>
      </c>
      <c r="BR783" s="5" t="s">
        <v>2273</v>
      </c>
    </row>
    <row r="784" spans="1:70" hidden="1" x14ac:dyDescent="0.2">
      <c r="A784" s="253">
        <v>1048</v>
      </c>
      <c r="B784" s="229" t="s">
        <v>2012</v>
      </c>
      <c r="C784" s="259" t="s">
        <v>2013</v>
      </c>
      <c r="D784" s="229" t="s">
        <v>2298</v>
      </c>
      <c r="E784" s="3" t="s">
        <v>148</v>
      </c>
      <c r="F784" s="26" t="s">
        <v>102</v>
      </c>
      <c r="G784" s="26" t="s">
        <v>75</v>
      </c>
      <c r="H784" s="26" t="s">
        <v>398</v>
      </c>
      <c r="J784" s="22">
        <v>200</v>
      </c>
      <c r="L784" s="28" t="s">
        <v>57</v>
      </c>
      <c r="M784" s="22" t="s">
        <v>58</v>
      </c>
      <c r="N784" s="22" t="s">
        <v>2277</v>
      </c>
      <c r="O784" s="22" t="s">
        <v>59</v>
      </c>
      <c r="P784" s="22" t="s">
        <v>91</v>
      </c>
      <c r="Q784" s="23" t="s">
        <v>2290</v>
      </c>
      <c r="R784" s="23" t="s">
        <v>832</v>
      </c>
      <c r="V784" s="25" t="s">
        <v>61</v>
      </c>
      <c r="W784" s="65">
        <v>3</v>
      </c>
      <c r="X784" s="106" t="s">
        <v>202</v>
      </c>
      <c r="Y784" s="25" t="s">
        <v>2272</v>
      </c>
      <c r="Z784" s="83" t="s">
        <v>62</v>
      </c>
      <c r="AB784" s="6">
        <v>1</v>
      </c>
      <c r="AC784" s="5">
        <v>23</v>
      </c>
      <c r="AD784" s="5" t="s">
        <v>79</v>
      </c>
      <c r="AK784" s="6">
        <v>55</v>
      </c>
      <c r="AL784" s="6" t="s">
        <v>80</v>
      </c>
      <c r="BQ784" s="6" t="s">
        <v>353</v>
      </c>
      <c r="BR784" s="5" t="s">
        <v>2273</v>
      </c>
    </row>
    <row r="785" spans="1:70" hidden="1" x14ac:dyDescent="0.2">
      <c r="A785" s="253">
        <v>1049</v>
      </c>
      <c r="B785" s="229" t="s">
        <v>2012</v>
      </c>
      <c r="C785" s="259" t="s">
        <v>2013</v>
      </c>
      <c r="D785" s="229" t="s">
        <v>2299</v>
      </c>
      <c r="E785" s="3" t="s">
        <v>148</v>
      </c>
      <c r="F785" s="26" t="s">
        <v>102</v>
      </c>
      <c r="G785" s="26" t="s">
        <v>75</v>
      </c>
      <c r="H785" s="26" t="s">
        <v>398</v>
      </c>
      <c r="J785" s="22">
        <v>200</v>
      </c>
      <c r="L785" s="28" t="s">
        <v>57</v>
      </c>
      <c r="M785" s="22" t="s">
        <v>58</v>
      </c>
      <c r="N785" s="22" t="s">
        <v>2277</v>
      </c>
      <c r="O785" s="22" t="s">
        <v>59</v>
      </c>
      <c r="P785" s="22" t="s">
        <v>91</v>
      </c>
      <c r="Q785" s="23" t="s">
        <v>2290</v>
      </c>
      <c r="R785" s="23" t="s">
        <v>832</v>
      </c>
      <c r="V785" s="25" t="s">
        <v>61</v>
      </c>
      <c r="W785" s="65">
        <v>3</v>
      </c>
      <c r="X785" s="106" t="s">
        <v>202</v>
      </c>
      <c r="Y785" s="25" t="s">
        <v>2272</v>
      </c>
      <c r="Z785" s="83" t="s">
        <v>62</v>
      </c>
      <c r="AB785" s="6">
        <v>1</v>
      </c>
      <c r="AC785" s="5">
        <v>26</v>
      </c>
      <c r="AD785" s="5" t="s">
        <v>79</v>
      </c>
      <c r="AK785" s="6">
        <v>62</v>
      </c>
      <c r="AL785" s="6" t="s">
        <v>80</v>
      </c>
      <c r="BQ785" s="6" t="s">
        <v>353</v>
      </c>
      <c r="BR785" s="5" t="s">
        <v>2273</v>
      </c>
    </row>
    <row r="786" spans="1:70" hidden="1" x14ac:dyDescent="0.2">
      <c r="A786" s="253">
        <v>1050</v>
      </c>
      <c r="B786" s="229" t="s">
        <v>2012</v>
      </c>
      <c r="C786" s="259" t="s">
        <v>2013</v>
      </c>
      <c r="D786" s="229" t="s">
        <v>2300</v>
      </c>
      <c r="E786" s="3" t="s">
        <v>1951</v>
      </c>
      <c r="F786" s="26" t="s">
        <v>102</v>
      </c>
      <c r="G786" s="26" t="s">
        <v>75</v>
      </c>
      <c r="H786" s="26" t="s">
        <v>2301</v>
      </c>
      <c r="J786" s="22">
        <v>0.25</v>
      </c>
      <c r="L786" s="28" t="s">
        <v>57</v>
      </c>
      <c r="M786" s="22" t="s">
        <v>58</v>
      </c>
      <c r="N786" s="22">
        <v>0</v>
      </c>
      <c r="O786" s="22" t="s">
        <v>59</v>
      </c>
      <c r="P786" s="22" t="s">
        <v>78</v>
      </c>
      <c r="Q786" s="23" t="s">
        <v>2270</v>
      </c>
      <c r="R786" s="23" t="s">
        <v>2271</v>
      </c>
      <c r="T786" s="23">
        <v>150</v>
      </c>
      <c r="V786" s="25" t="s">
        <v>61</v>
      </c>
      <c r="W786" s="65">
        <v>3</v>
      </c>
      <c r="X786" s="106" t="s">
        <v>202</v>
      </c>
      <c r="Y786" s="25" t="s">
        <v>2272</v>
      </c>
      <c r="Z786" s="83" t="s">
        <v>62</v>
      </c>
      <c r="AB786" s="6">
        <v>1</v>
      </c>
      <c r="AC786" s="5">
        <v>23</v>
      </c>
      <c r="AD786" s="5" t="s">
        <v>79</v>
      </c>
      <c r="AK786" s="6">
        <v>50</v>
      </c>
      <c r="AL786" s="6" t="s">
        <v>80</v>
      </c>
      <c r="BQ786" s="6" t="s">
        <v>353</v>
      </c>
      <c r="BR786" s="5" t="s">
        <v>2273</v>
      </c>
    </row>
    <row r="787" spans="1:70" hidden="1" x14ac:dyDescent="0.2">
      <c r="A787" s="253">
        <v>1051</v>
      </c>
      <c r="B787" s="229" t="s">
        <v>2012</v>
      </c>
      <c r="C787" s="259" t="s">
        <v>2013</v>
      </c>
      <c r="D787" s="229" t="s">
        <v>2302</v>
      </c>
      <c r="E787" s="3" t="s">
        <v>1951</v>
      </c>
      <c r="F787" s="26" t="s">
        <v>102</v>
      </c>
      <c r="G787" s="26" t="s">
        <v>75</v>
      </c>
      <c r="H787" s="26" t="s">
        <v>2301</v>
      </c>
      <c r="J787" s="22">
        <v>0.25</v>
      </c>
      <c r="L787" s="28" t="s">
        <v>57</v>
      </c>
      <c r="M787" s="22" t="s">
        <v>58</v>
      </c>
      <c r="N787" s="22">
        <v>0</v>
      </c>
      <c r="O787" s="22" t="s">
        <v>59</v>
      </c>
      <c r="P787" s="22" t="s">
        <v>78</v>
      </c>
      <c r="Q787" s="23" t="s">
        <v>2270</v>
      </c>
      <c r="R787" s="23" t="s">
        <v>2271</v>
      </c>
      <c r="T787" s="23">
        <v>150</v>
      </c>
      <c r="V787" s="25" t="s">
        <v>61</v>
      </c>
      <c r="W787" s="65">
        <v>3</v>
      </c>
      <c r="X787" s="106" t="s">
        <v>202</v>
      </c>
      <c r="Y787" s="25" t="s">
        <v>2272</v>
      </c>
      <c r="Z787" s="83" t="s">
        <v>62</v>
      </c>
      <c r="AA787" s="6">
        <v>1</v>
      </c>
      <c r="AC787" s="5">
        <v>24</v>
      </c>
      <c r="AD787" s="5" t="s">
        <v>79</v>
      </c>
      <c r="AK787" s="6">
        <v>74</v>
      </c>
      <c r="AL787" s="6" t="s">
        <v>80</v>
      </c>
      <c r="BQ787" s="6" t="s">
        <v>353</v>
      </c>
      <c r="BR787" s="5" t="s">
        <v>2273</v>
      </c>
    </row>
    <row r="788" spans="1:70" hidden="1" x14ac:dyDescent="0.2">
      <c r="A788" s="253">
        <v>1052</v>
      </c>
      <c r="B788" s="229" t="s">
        <v>2012</v>
      </c>
      <c r="C788" s="259" t="s">
        <v>2013</v>
      </c>
      <c r="D788" s="229" t="s">
        <v>2303</v>
      </c>
      <c r="E788" s="3" t="s">
        <v>1951</v>
      </c>
      <c r="F788" s="26" t="s">
        <v>102</v>
      </c>
      <c r="G788" s="26" t="s">
        <v>75</v>
      </c>
      <c r="H788" s="26" t="s">
        <v>2301</v>
      </c>
      <c r="J788" s="22">
        <v>0.25</v>
      </c>
      <c r="L788" s="28" t="s">
        <v>57</v>
      </c>
      <c r="M788" s="22" t="s">
        <v>58</v>
      </c>
      <c r="N788" s="22">
        <v>0</v>
      </c>
      <c r="O788" s="22" t="s">
        <v>59</v>
      </c>
      <c r="P788" s="22" t="s">
        <v>78</v>
      </c>
      <c r="Q788" s="23" t="s">
        <v>2270</v>
      </c>
      <c r="R788" s="23" t="s">
        <v>2271</v>
      </c>
      <c r="T788" s="23">
        <v>150</v>
      </c>
      <c r="V788" s="25" t="s">
        <v>61</v>
      </c>
      <c r="W788" s="65">
        <v>3</v>
      </c>
      <c r="X788" s="106" t="s">
        <v>202</v>
      </c>
      <c r="Y788" s="25" t="s">
        <v>2272</v>
      </c>
      <c r="Z788" s="83" t="s">
        <v>62</v>
      </c>
      <c r="AA788" s="6">
        <v>1</v>
      </c>
      <c r="AC788" s="5">
        <v>26</v>
      </c>
      <c r="AD788" s="5" t="s">
        <v>79</v>
      </c>
      <c r="AK788" s="6">
        <v>86</v>
      </c>
      <c r="AL788" s="6" t="s">
        <v>80</v>
      </c>
      <c r="BQ788" s="6" t="s">
        <v>353</v>
      </c>
      <c r="BR788" s="5" t="s">
        <v>2273</v>
      </c>
    </row>
    <row r="789" spans="1:70" hidden="1" x14ac:dyDescent="0.2">
      <c r="A789" s="253">
        <v>1053</v>
      </c>
      <c r="B789" s="229" t="s">
        <v>2012</v>
      </c>
      <c r="C789" s="259" t="s">
        <v>2013</v>
      </c>
      <c r="D789" s="229" t="s">
        <v>2304</v>
      </c>
      <c r="E789" s="3" t="s">
        <v>1951</v>
      </c>
      <c r="F789" s="26" t="s">
        <v>102</v>
      </c>
      <c r="G789" s="26" t="s">
        <v>75</v>
      </c>
      <c r="H789" s="26" t="s">
        <v>2301</v>
      </c>
      <c r="J789" s="22">
        <v>0.25</v>
      </c>
      <c r="L789" s="28" t="s">
        <v>57</v>
      </c>
      <c r="M789" s="22" t="s">
        <v>58</v>
      </c>
      <c r="N789" s="22">
        <v>0</v>
      </c>
      <c r="O789" s="22" t="s">
        <v>59</v>
      </c>
      <c r="P789" s="22" t="s">
        <v>78</v>
      </c>
      <c r="Q789" s="23" t="s">
        <v>2270</v>
      </c>
      <c r="R789" s="23" t="s">
        <v>2271</v>
      </c>
      <c r="T789" s="23">
        <v>150</v>
      </c>
      <c r="V789" s="25" t="s">
        <v>61</v>
      </c>
      <c r="W789" s="65">
        <v>3</v>
      </c>
      <c r="X789" s="106" t="s">
        <v>202</v>
      </c>
      <c r="Y789" s="25" t="s">
        <v>2272</v>
      </c>
      <c r="Z789" s="83" t="s">
        <v>62</v>
      </c>
      <c r="AB789" s="6">
        <v>1</v>
      </c>
      <c r="AC789" s="5">
        <v>23</v>
      </c>
      <c r="AD789" s="5" t="s">
        <v>79</v>
      </c>
      <c r="AK789" s="6">
        <v>59</v>
      </c>
      <c r="AL789" s="6" t="s">
        <v>80</v>
      </c>
      <c r="BQ789" s="6" t="s">
        <v>353</v>
      </c>
      <c r="BR789" s="5" t="s">
        <v>2273</v>
      </c>
    </row>
    <row r="790" spans="1:70" hidden="1" x14ac:dyDescent="0.2">
      <c r="A790" s="253">
        <v>1054</v>
      </c>
      <c r="B790" s="229" t="s">
        <v>2012</v>
      </c>
      <c r="C790" s="259" t="s">
        <v>2013</v>
      </c>
      <c r="D790" s="229" t="s">
        <v>2305</v>
      </c>
      <c r="E790" s="3" t="s">
        <v>1951</v>
      </c>
      <c r="F790" s="26" t="s">
        <v>102</v>
      </c>
      <c r="G790" s="26" t="s">
        <v>75</v>
      </c>
      <c r="H790" s="26" t="s">
        <v>2301</v>
      </c>
      <c r="J790" s="22">
        <v>0.25</v>
      </c>
      <c r="L790" s="28" t="s">
        <v>57</v>
      </c>
      <c r="M790" s="22" t="s">
        <v>58</v>
      </c>
      <c r="N790" s="22">
        <v>0</v>
      </c>
      <c r="O790" s="22" t="s">
        <v>59</v>
      </c>
      <c r="P790" s="22" t="s">
        <v>78</v>
      </c>
      <c r="Q790" s="23" t="s">
        <v>2270</v>
      </c>
      <c r="R790" s="23" t="s">
        <v>2271</v>
      </c>
      <c r="T790" s="23">
        <v>150</v>
      </c>
      <c r="V790" s="25" t="s">
        <v>61</v>
      </c>
      <c r="W790" s="65">
        <v>3</v>
      </c>
      <c r="X790" s="106" t="s">
        <v>202</v>
      </c>
      <c r="Y790" s="25" t="s">
        <v>2272</v>
      </c>
      <c r="Z790" s="83" t="s">
        <v>62</v>
      </c>
      <c r="AB790" s="6">
        <v>1</v>
      </c>
      <c r="AC790" s="5">
        <v>25</v>
      </c>
      <c r="AD790" s="5" t="s">
        <v>79</v>
      </c>
      <c r="AK790" s="6">
        <v>59</v>
      </c>
      <c r="AL790" s="6" t="s">
        <v>80</v>
      </c>
      <c r="BQ790" s="6" t="s">
        <v>353</v>
      </c>
      <c r="BR790" s="5" t="s">
        <v>2273</v>
      </c>
    </row>
    <row r="791" spans="1:70" hidden="1" x14ac:dyDescent="0.2">
      <c r="A791" s="253">
        <v>1055</v>
      </c>
      <c r="B791" s="229" t="s">
        <v>2012</v>
      </c>
      <c r="C791" s="259" t="s">
        <v>2013</v>
      </c>
      <c r="D791" s="229" t="s">
        <v>2306</v>
      </c>
      <c r="E791" s="3" t="s">
        <v>1951</v>
      </c>
      <c r="F791" s="26" t="s">
        <v>102</v>
      </c>
      <c r="G791" s="26" t="s">
        <v>75</v>
      </c>
      <c r="H791" s="26" t="s">
        <v>2301</v>
      </c>
      <c r="J791" s="22">
        <v>0.25</v>
      </c>
      <c r="L791" s="28" t="s">
        <v>57</v>
      </c>
      <c r="M791" s="22" t="s">
        <v>58</v>
      </c>
      <c r="N791" s="22">
        <v>0</v>
      </c>
      <c r="O791" s="22" t="s">
        <v>59</v>
      </c>
      <c r="P791" s="22" t="s">
        <v>78</v>
      </c>
      <c r="Q791" s="23" t="s">
        <v>2270</v>
      </c>
      <c r="R791" s="23" t="s">
        <v>2271</v>
      </c>
      <c r="T791" s="23">
        <v>150</v>
      </c>
      <c r="V791" s="25" t="s">
        <v>61</v>
      </c>
      <c r="W791" s="65">
        <v>3</v>
      </c>
      <c r="X791" s="106" t="s">
        <v>202</v>
      </c>
      <c r="Y791" s="25" t="s">
        <v>2272</v>
      </c>
      <c r="Z791" s="83" t="s">
        <v>62</v>
      </c>
      <c r="AB791" s="6">
        <v>1</v>
      </c>
      <c r="AC791" s="5">
        <v>20</v>
      </c>
      <c r="AD791" s="5" t="s">
        <v>79</v>
      </c>
      <c r="AK791" s="6">
        <v>66</v>
      </c>
      <c r="AL791" s="6" t="s">
        <v>80</v>
      </c>
      <c r="BQ791" s="6" t="s">
        <v>353</v>
      </c>
      <c r="BR791" s="5" t="s">
        <v>2273</v>
      </c>
    </row>
    <row r="792" spans="1:70" hidden="1" x14ac:dyDescent="0.2">
      <c r="A792" s="253">
        <v>1056</v>
      </c>
      <c r="B792" s="229" t="s">
        <v>2012</v>
      </c>
      <c r="C792" s="259" t="s">
        <v>2013</v>
      </c>
      <c r="D792" s="229" t="s">
        <v>2307</v>
      </c>
      <c r="E792" s="3" t="s">
        <v>1951</v>
      </c>
      <c r="F792" s="26" t="s">
        <v>102</v>
      </c>
      <c r="G792" s="26" t="s">
        <v>75</v>
      </c>
      <c r="H792" s="26" t="s">
        <v>2301</v>
      </c>
      <c r="J792" s="22">
        <v>0.25</v>
      </c>
      <c r="L792" s="28" t="s">
        <v>57</v>
      </c>
      <c r="M792" s="22" t="s">
        <v>58</v>
      </c>
      <c r="N792" s="22">
        <v>0</v>
      </c>
      <c r="O792" s="22" t="s">
        <v>59</v>
      </c>
      <c r="P792" s="22" t="s">
        <v>78</v>
      </c>
      <c r="Q792" s="23" t="s">
        <v>2270</v>
      </c>
      <c r="R792" s="23" t="s">
        <v>2271</v>
      </c>
      <c r="T792" s="23">
        <v>150</v>
      </c>
      <c r="V792" s="25" t="s">
        <v>61</v>
      </c>
      <c r="W792" s="65">
        <v>3</v>
      </c>
      <c r="X792" s="106" t="s">
        <v>202</v>
      </c>
      <c r="Y792" s="25" t="s">
        <v>2272</v>
      </c>
      <c r="Z792" s="83" t="s">
        <v>62</v>
      </c>
      <c r="AA792" s="6">
        <v>1</v>
      </c>
      <c r="AC792" s="5">
        <v>25</v>
      </c>
      <c r="AD792" s="5" t="s">
        <v>79</v>
      </c>
      <c r="AK792" s="6">
        <v>77</v>
      </c>
      <c r="AL792" s="6" t="s">
        <v>80</v>
      </c>
      <c r="BQ792" s="6" t="s">
        <v>353</v>
      </c>
      <c r="BR792" s="5" t="s">
        <v>2273</v>
      </c>
    </row>
    <row r="793" spans="1:70" hidden="1" x14ac:dyDescent="0.2">
      <c r="A793" s="253">
        <v>1057</v>
      </c>
      <c r="B793" s="229" t="s">
        <v>2012</v>
      </c>
      <c r="C793" s="259" t="s">
        <v>2013</v>
      </c>
      <c r="D793" s="229" t="s">
        <v>2308</v>
      </c>
      <c r="E793" s="3" t="s">
        <v>1951</v>
      </c>
      <c r="F793" s="26" t="s">
        <v>102</v>
      </c>
      <c r="G793" s="26" t="s">
        <v>75</v>
      </c>
      <c r="H793" s="26" t="s">
        <v>2301</v>
      </c>
      <c r="J793" s="22">
        <v>0.25</v>
      </c>
      <c r="L793" s="28" t="s">
        <v>57</v>
      </c>
      <c r="M793" s="22" t="s">
        <v>58</v>
      </c>
      <c r="N793" s="22">
        <v>0</v>
      </c>
      <c r="O793" s="22" t="s">
        <v>59</v>
      </c>
      <c r="P793" s="22" t="s">
        <v>78</v>
      </c>
      <c r="Q793" s="23" t="s">
        <v>2270</v>
      </c>
      <c r="R793" s="23" t="s">
        <v>2271</v>
      </c>
      <c r="T793" s="23">
        <v>150</v>
      </c>
      <c r="V793" s="25" t="s">
        <v>61</v>
      </c>
      <c r="W793" s="65">
        <v>3</v>
      </c>
      <c r="X793" s="106" t="s">
        <v>202</v>
      </c>
      <c r="Y793" s="25" t="s">
        <v>2272</v>
      </c>
      <c r="Z793" s="83" t="s">
        <v>62</v>
      </c>
      <c r="AB793" s="6">
        <v>1</v>
      </c>
      <c r="AC793" s="5">
        <v>23</v>
      </c>
      <c r="AD793" s="5" t="s">
        <v>79</v>
      </c>
      <c r="AK793" s="6">
        <v>55</v>
      </c>
      <c r="AL793" s="6" t="s">
        <v>80</v>
      </c>
      <c r="BQ793" s="6" t="s">
        <v>353</v>
      </c>
      <c r="BR793" s="5" t="s">
        <v>2273</v>
      </c>
    </row>
    <row r="794" spans="1:70" hidden="1" x14ac:dyDescent="0.2">
      <c r="A794" s="253">
        <v>1058</v>
      </c>
      <c r="B794" s="229" t="s">
        <v>2012</v>
      </c>
      <c r="C794" s="259" t="s">
        <v>2013</v>
      </c>
      <c r="D794" s="229" t="s">
        <v>2309</v>
      </c>
      <c r="E794" s="3" t="s">
        <v>1951</v>
      </c>
      <c r="F794" s="26" t="s">
        <v>102</v>
      </c>
      <c r="G794" s="26" t="s">
        <v>75</v>
      </c>
      <c r="H794" s="26" t="s">
        <v>2301</v>
      </c>
      <c r="J794" s="22">
        <v>0.25</v>
      </c>
      <c r="L794" s="28" t="s">
        <v>57</v>
      </c>
      <c r="M794" s="22" t="s">
        <v>58</v>
      </c>
      <c r="N794" s="22">
        <v>0</v>
      </c>
      <c r="O794" s="22" t="s">
        <v>59</v>
      </c>
      <c r="P794" s="22" t="s">
        <v>78</v>
      </c>
      <c r="Q794" s="23" t="s">
        <v>2270</v>
      </c>
      <c r="R794" s="23" t="s">
        <v>2271</v>
      </c>
      <c r="T794" s="23">
        <v>150</v>
      </c>
      <c r="V794" s="25" t="s">
        <v>61</v>
      </c>
      <c r="W794" s="65">
        <v>3</v>
      </c>
      <c r="X794" s="106" t="s">
        <v>202</v>
      </c>
      <c r="Y794" s="25" t="s">
        <v>2272</v>
      </c>
      <c r="Z794" s="83" t="s">
        <v>62</v>
      </c>
      <c r="AB794" s="6">
        <v>1</v>
      </c>
      <c r="AC794" s="5">
        <v>26</v>
      </c>
      <c r="AD794" s="5" t="s">
        <v>79</v>
      </c>
      <c r="AK794" s="6">
        <v>62</v>
      </c>
      <c r="AL794" s="6" t="s">
        <v>80</v>
      </c>
      <c r="BQ794" s="6" t="s">
        <v>353</v>
      </c>
      <c r="BR794" s="5" t="s">
        <v>2273</v>
      </c>
    </row>
    <row r="795" spans="1:70" hidden="1" x14ac:dyDescent="0.2">
      <c r="A795" s="253">
        <v>1059</v>
      </c>
      <c r="B795" s="229" t="s">
        <v>2012</v>
      </c>
      <c r="C795" s="259" t="s">
        <v>2013</v>
      </c>
      <c r="D795" s="229" t="s">
        <v>2310</v>
      </c>
      <c r="E795" s="3" t="s">
        <v>1951</v>
      </c>
      <c r="F795" s="26" t="s">
        <v>102</v>
      </c>
      <c r="G795" s="26" t="s">
        <v>75</v>
      </c>
      <c r="H795" s="26" t="s">
        <v>2301</v>
      </c>
      <c r="J795" s="22">
        <v>0.25</v>
      </c>
      <c r="L795" s="28" t="s">
        <v>57</v>
      </c>
      <c r="M795" s="22" t="s">
        <v>58</v>
      </c>
      <c r="N795" s="22">
        <v>73</v>
      </c>
      <c r="O795" s="22" t="s">
        <v>59</v>
      </c>
      <c r="P795" s="22" t="s">
        <v>78</v>
      </c>
      <c r="Q795" s="23" t="s">
        <v>2270</v>
      </c>
      <c r="R795" s="23" t="s">
        <v>2271</v>
      </c>
      <c r="T795" s="23">
        <v>150</v>
      </c>
      <c r="V795" s="25" t="s">
        <v>61</v>
      </c>
      <c r="W795" s="65">
        <v>3</v>
      </c>
      <c r="X795" s="106" t="s">
        <v>202</v>
      </c>
      <c r="Y795" s="25" t="s">
        <v>2272</v>
      </c>
      <c r="Z795" s="83" t="s">
        <v>62</v>
      </c>
      <c r="AB795" s="6">
        <v>1</v>
      </c>
      <c r="AC795" s="5">
        <v>23</v>
      </c>
      <c r="AD795" s="5" t="s">
        <v>79</v>
      </c>
      <c r="AK795" s="6">
        <v>50</v>
      </c>
      <c r="AL795" s="6" t="s">
        <v>80</v>
      </c>
      <c r="BQ795" s="6" t="s">
        <v>353</v>
      </c>
      <c r="BR795" s="5" t="s">
        <v>2273</v>
      </c>
    </row>
    <row r="796" spans="1:70" hidden="1" x14ac:dyDescent="0.2">
      <c r="A796" s="253">
        <v>1060</v>
      </c>
      <c r="B796" s="229" t="s">
        <v>2012</v>
      </c>
      <c r="C796" s="259" t="s">
        <v>2013</v>
      </c>
      <c r="D796" s="229" t="s">
        <v>2311</v>
      </c>
      <c r="E796" s="3" t="s">
        <v>1951</v>
      </c>
      <c r="F796" s="26" t="s">
        <v>102</v>
      </c>
      <c r="G796" s="26" t="s">
        <v>75</v>
      </c>
      <c r="H796" s="26" t="s">
        <v>2301</v>
      </c>
      <c r="J796" s="22">
        <v>0.25</v>
      </c>
      <c r="L796" s="28" t="s">
        <v>57</v>
      </c>
      <c r="M796" s="22" t="s">
        <v>58</v>
      </c>
      <c r="N796" s="22">
        <v>73</v>
      </c>
      <c r="O796" s="22" t="s">
        <v>59</v>
      </c>
      <c r="P796" s="22" t="s">
        <v>78</v>
      </c>
      <c r="Q796" s="23" t="s">
        <v>2270</v>
      </c>
      <c r="R796" s="23" t="s">
        <v>2271</v>
      </c>
      <c r="T796" s="23">
        <v>150</v>
      </c>
      <c r="V796" s="25" t="s">
        <v>61</v>
      </c>
      <c r="W796" s="65">
        <v>3</v>
      </c>
      <c r="X796" s="106" t="s">
        <v>202</v>
      </c>
      <c r="Y796" s="25" t="s">
        <v>2272</v>
      </c>
      <c r="Z796" s="83" t="s">
        <v>62</v>
      </c>
      <c r="AA796" s="6">
        <v>1</v>
      </c>
      <c r="AC796" s="5">
        <v>24</v>
      </c>
      <c r="AD796" s="5" t="s">
        <v>79</v>
      </c>
      <c r="AK796" s="6">
        <v>74</v>
      </c>
      <c r="AL796" s="6" t="s">
        <v>80</v>
      </c>
      <c r="BQ796" s="6" t="s">
        <v>353</v>
      </c>
      <c r="BR796" s="5" t="s">
        <v>2273</v>
      </c>
    </row>
    <row r="797" spans="1:70" hidden="1" x14ac:dyDescent="0.2">
      <c r="A797" s="253">
        <v>1061</v>
      </c>
      <c r="B797" s="229" t="s">
        <v>2012</v>
      </c>
      <c r="C797" s="259" t="s">
        <v>2013</v>
      </c>
      <c r="D797" s="229" t="s">
        <v>2312</v>
      </c>
      <c r="E797" s="3" t="s">
        <v>1951</v>
      </c>
      <c r="F797" s="26" t="s">
        <v>102</v>
      </c>
      <c r="G797" s="26" t="s">
        <v>75</v>
      </c>
      <c r="H797" s="26" t="s">
        <v>2301</v>
      </c>
      <c r="J797" s="22">
        <v>0.25</v>
      </c>
      <c r="L797" s="28" t="s">
        <v>57</v>
      </c>
      <c r="M797" s="22" t="s">
        <v>58</v>
      </c>
      <c r="N797" s="22">
        <v>73</v>
      </c>
      <c r="O797" s="22" t="s">
        <v>59</v>
      </c>
      <c r="P797" s="22" t="s">
        <v>78</v>
      </c>
      <c r="Q797" s="23" t="s">
        <v>2270</v>
      </c>
      <c r="R797" s="23" t="s">
        <v>2271</v>
      </c>
      <c r="T797" s="23">
        <v>150</v>
      </c>
      <c r="V797" s="25" t="s">
        <v>61</v>
      </c>
      <c r="W797" s="65">
        <v>3</v>
      </c>
      <c r="X797" s="106" t="s">
        <v>202</v>
      </c>
      <c r="Y797" s="25" t="s">
        <v>2272</v>
      </c>
      <c r="Z797" s="83" t="s">
        <v>62</v>
      </c>
      <c r="AA797" s="6">
        <v>1</v>
      </c>
      <c r="AC797" s="5">
        <v>26</v>
      </c>
      <c r="AD797" s="5" t="s">
        <v>79</v>
      </c>
      <c r="AK797" s="6">
        <v>86</v>
      </c>
      <c r="AL797" s="6" t="s">
        <v>80</v>
      </c>
      <c r="BQ797" s="6" t="s">
        <v>353</v>
      </c>
      <c r="BR797" s="5" t="s">
        <v>2273</v>
      </c>
    </row>
    <row r="798" spans="1:70" hidden="1" x14ac:dyDescent="0.2">
      <c r="A798" s="253">
        <v>1062</v>
      </c>
      <c r="B798" s="229" t="s">
        <v>2012</v>
      </c>
      <c r="C798" s="259" t="s">
        <v>2013</v>
      </c>
      <c r="D798" s="229" t="s">
        <v>2313</v>
      </c>
      <c r="E798" s="3" t="s">
        <v>1951</v>
      </c>
      <c r="F798" s="26" t="s">
        <v>102</v>
      </c>
      <c r="G798" s="26" t="s">
        <v>75</v>
      </c>
      <c r="H798" s="26" t="s">
        <v>2301</v>
      </c>
      <c r="J798" s="22">
        <v>0.25</v>
      </c>
      <c r="L798" s="28" t="s">
        <v>57</v>
      </c>
      <c r="M798" s="22" t="s">
        <v>58</v>
      </c>
      <c r="N798" s="22">
        <v>73</v>
      </c>
      <c r="O798" s="22" t="s">
        <v>59</v>
      </c>
      <c r="P798" s="22" t="s">
        <v>78</v>
      </c>
      <c r="Q798" s="23" t="s">
        <v>2270</v>
      </c>
      <c r="R798" s="23" t="s">
        <v>2271</v>
      </c>
      <c r="T798" s="23">
        <v>150</v>
      </c>
      <c r="V798" s="25" t="s">
        <v>61</v>
      </c>
      <c r="W798" s="65">
        <v>3</v>
      </c>
      <c r="X798" s="106" t="s">
        <v>202</v>
      </c>
      <c r="Y798" s="25" t="s">
        <v>2272</v>
      </c>
      <c r="Z798" s="83" t="s">
        <v>62</v>
      </c>
      <c r="AB798" s="6">
        <v>1</v>
      </c>
      <c r="AC798" s="5">
        <v>23</v>
      </c>
      <c r="AD798" s="5" t="s">
        <v>79</v>
      </c>
      <c r="AK798" s="6">
        <v>59</v>
      </c>
      <c r="AL798" s="6" t="s">
        <v>80</v>
      </c>
      <c r="BQ798" s="6" t="s">
        <v>353</v>
      </c>
      <c r="BR798" s="5" t="s">
        <v>2273</v>
      </c>
    </row>
    <row r="799" spans="1:70" hidden="1" x14ac:dyDescent="0.2">
      <c r="A799" s="253">
        <v>1063</v>
      </c>
      <c r="B799" s="229" t="s">
        <v>2012</v>
      </c>
      <c r="C799" s="259" t="s">
        <v>2013</v>
      </c>
      <c r="D799" s="229" t="s">
        <v>2314</v>
      </c>
      <c r="E799" s="3" t="s">
        <v>1951</v>
      </c>
      <c r="F799" s="26" t="s">
        <v>102</v>
      </c>
      <c r="G799" s="26" t="s">
        <v>75</v>
      </c>
      <c r="H799" s="26" t="s">
        <v>2301</v>
      </c>
      <c r="J799" s="22">
        <v>0.25</v>
      </c>
      <c r="L799" s="28" t="s">
        <v>57</v>
      </c>
      <c r="M799" s="22" t="s">
        <v>58</v>
      </c>
      <c r="N799" s="22">
        <v>73</v>
      </c>
      <c r="O799" s="22" t="s">
        <v>59</v>
      </c>
      <c r="P799" s="22" t="s">
        <v>78</v>
      </c>
      <c r="Q799" s="23" t="s">
        <v>2270</v>
      </c>
      <c r="R799" s="23" t="s">
        <v>2271</v>
      </c>
      <c r="T799" s="23">
        <v>150</v>
      </c>
      <c r="V799" s="25" t="s">
        <v>61</v>
      </c>
      <c r="W799" s="65">
        <v>3</v>
      </c>
      <c r="X799" s="106" t="s">
        <v>202</v>
      </c>
      <c r="Y799" s="25" t="s">
        <v>2272</v>
      </c>
      <c r="Z799" s="83" t="s">
        <v>62</v>
      </c>
      <c r="AB799" s="6">
        <v>1</v>
      </c>
      <c r="AC799" s="5">
        <v>25</v>
      </c>
      <c r="AD799" s="5" t="s">
        <v>79</v>
      </c>
      <c r="AK799" s="6">
        <v>59</v>
      </c>
      <c r="AL799" s="6" t="s">
        <v>80</v>
      </c>
      <c r="BQ799" s="6" t="s">
        <v>353</v>
      </c>
      <c r="BR799" s="5" t="s">
        <v>2273</v>
      </c>
    </row>
    <row r="800" spans="1:70" hidden="1" x14ac:dyDescent="0.2">
      <c r="A800" s="253">
        <v>1064</v>
      </c>
      <c r="B800" s="229" t="s">
        <v>2012</v>
      </c>
      <c r="C800" s="259" t="s">
        <v>2013</v>
      </c>
      <c r="D800" s="229" t="s">
        <v>2315</v>
      </c>
      <c r="E800" s="3" t="s">
        <v>1951</v>
      </c>
      <c r="F800" s="26" t="s">
        <v>102</v>
      </c>
      <c r="G800" s="26" t="s">
        <v>75</v>
      </c>
      <c r="H800" s="26" t="s">
        <v>2301</v>
      </c>
      <c r="J800" s="22">
        <v>0.25</v>
      </c>
      <c r="L800" s="28" t="s">
        <v>57</v>
      </c>
      <c r="M800" s="22" t="s">
        <v>58</v>
      </c>
      <c r="N800" s="22">
        <v>73</v>
      </c>
      <c r="O800" s="22" t="s">
        <v>59</v>
      </c>
      <c r="P800" s="22" t="s">
        <v>78</v>
      </c>
      <c r="Q800" s="23" t="s">
        <v>2270</v>
      </c>
      <c r="R800" s="23" t="s">
        <v>2271</v>
      </c>
      <c r="T800" s="23">
        <v>150</v>
      </c>
      <c r="V800" s="25" t="s">
        <v>61</v>
      </c>
      <c r="W800" s="65">
        <v>3</v>
      </c>
      <c r="X800" s="106" t="s">
        <v>202</v>
      </c>
      <c r="Y800" s="25" t="s">
        <v>2272</v>
      </c>
      <c r="Z800" s="83" t="s">
        <v>62</v>
      </c>
      <c r="AB800" s="6">
        <v>1</v>
      </c>
      <c r="AC800" s="5">
        <v>20</v>
      </c>
      <c r="AD800" s="5" t="s">
        <v>79</v>
      </c>
      <c r="AK800" s="6">
        <v>66</v>
      </c>
      <c r="AL800" s="6" t="s">
        <v>80</v>
      </c>
      <c r="BQ800" s="6" t="s">
        <v>353</v>
      </c>
      <c r="BR800" s="5" t="s">
        <v>2273</v>
      </c>
    </row>
    <row r="801" spans="1:70" hidden="1" x14ac:dyDescent="0.2">
      <c r="A801" s="253">
        <v>1065</v>
      </c>
      <c r="B801" s="229" t="s">
        <v>2012</v>
      </c>
      <c r="C801" s="259" t="s">
        <v>2013</v>
      </c>
      <c r="D801" s="229" t="s">
        <v>2316</v>
      </c>
      <c r="E801" s="3" t="s">
        <v>1951</v>
      </c>
      <c r="F801" s="26" t="s">
        <v>102</v>
      </c>
      <c r="G801" s="26" t="s">
        <v>75</v>
      </c>
      <c r="H801" s="26" t="s">
        <v>2301</v>
      </c>
      <c r="J801" s="22">
        <v>0.25</v>
      </c>
      <c r="L801" s="28" t="s">
        <v>57</v>
      </c>
      <c r="M801" s="22" t="s">
        <v>58</v>
      </c>
      <c r="N801" s="22">
        <v>73</v>
      </c>
      <c r="O801" s="22" t="s">
        <v>59</v>
      </c>
      <c r="P801" s="22" t="s">
        <v>78</v>
      </c>
      <c r="Q801" s="23" t="s">
        <v>2270</v>
      </c>
      <c r="R801" s="23" t="s">
        <v>2271</v>
      </c>
      <c r="T801" s="23">
        <v>150</v>
      </c>
      <c r="V801" s="25" t="s">
        <v>61</v>
      </c>
      <c r="W801" s="65">
        <v>3</v>
      </c>
      <c r="X801" s="106" t="s">
        <v>202</v>
      </c>
      <c r="Y801" s="25" t="s">
        <v>2272</v>
      </c>
      <c r="Z801" s="83" t="s">
        <v>62</v>
      </c>
      <c r="AA801" s="6">
        <v>1</v>
      </c>
      <c r="AC801" s="5">
        <v>25</v>
      </c>
      <c r="AD801" s="5" t="s">
        <v>79</v>
      </c>
      <c r="AK801" s="6">
        <v>77</v>
      </c>
      <c r="AL801" s="6" t="s">
        <v>80</v>
      </c>
      <c r="BQ801" s="6" t="s">
        <v>353</v>
      </c>
      <c r="BR801" s="5" t="s">
        <v>2273</v>
      </c>
    </row>
    <row r="802" spans="1:70" hidden="1" x14ac:dyDescent="0.2">
      <c r="A802" s="253">
        <v>1066</v>
      </c>
      <c r="B802" s="229" t="s">
        <v>2012</v>
      </c>
      <c r="C802" s="259" t="s">
        <v>2013</v>
      </c>
      <c r="D802" s="229" t="s">
        <v>2317</v>
      </c>
      <c r="E802" s="3" t="s">
        <v>1951</v>
      </c>
      <c r="F802" s="26" t="s">
        <v>102</v>
      </c>
      <c r="G802" s="26" t="s">
        <v>75</v>
      </c>
      <c r="H802" s="26" t="s">
        <v>2301</v>
      </c>
      <c r="J802" s="22">
        <v>0.25</v>
      </c>
      <c r="L802" s="28" t="s">
        <v>57</v>
      </c>
      <c r="M802" s="22" t="s">
        <v>58</v>
      </c>
      <c r="N802" s="22">
        <v>73</v>
      </c>
      <c r="O802" s="22" t="s">
        <v>59</v>
      </c>
      <c r="P802" s="22" t="s">
        <v>78</v>
      </c>
      <c r="Q802" s="23" t="s">
        <v>2270</v>
      </c>
      <c r="R802" s="23" t="s">
        <v>2271</v>
      </c>
      <c r="T802" s="23">
        <v>150</v>
      </c>
      <c r="V802" s="25" t="s">
        <v>61</v>
      </c>
      <c r="W802" s="65">
        <v>3</v>
      </c>
      <c r="X802" s="106" t="s">
        <v>202</v>
      </c>
      <c r="Y802" s="25" t="s">
        <v>2272</v>
      </c>
      <c r="Z802" s="83" t="s">
        <v>62</v>
      </c>
      <c r="AB802" s="6">
        <v>1</v>
      </c>
      <c r="AC802" s="5">
        <v>23</v>
      </c>
      <c r="AD802" s="5" t="s">
        <v>79</v>
      </c>
      <c r="AK802" s="6">
        <v>55</v>
      </c>
      <c r="AL802" s="6" t="s">
        <v>80</v>
      </c>
      <c r="BQ802" s="6" t="s">
        <v>353</v>
      </c>
      <c r="BR802" s="5" t="s">
        <v>2273</v>
      </c>
    </row>
    <row r="803" spans="1:70" hidden="1" x14ac:dyDescent="0.2">
      <c r="A803" s="253">
        <v>1067</v>
      </c>
      <c r="B803" s="229" t="s">
        <v>2012</v>
      </c>
      <c r="C803" s="259" t="s">
        <v>2013</v>
      </c>
      <c r="D803" s="229" t="s">
        <v>2318</v>
      </c>
      <c r="E803" s="3" t="s">
        <v>1951</v>
      </c>
      <c r="F803" s="26" t="s">
        <v>102</v>
      </c>
      <c r="G803" s="26" t="s">
        <v>75</v>
      </c>
      <c r="H803" s="26" t="s">
        <v>2301</v>
      </c>
      <c r="J803" s="22">
        <v>0.25</v>
      </c>
      <c r="L803" s="28" t="s">
        <v>57</v>
      </c>
      <c r="M803" s="22" t="s">
        <v>58</v>
      </c>
      <c r="N803" s="22">
        <v>73</v>
      </c>
      <c r="O803" s="22" t="s">
        <v>59</v>
      </c>
      <c r="P803" s="22" t="s">
        <v>78</v>
      </c>
      <c r="Q803" s="23" t="s">
        <v>2270</v>
      </c>
      <c r="R803" s="23" t="s">
        <v>2271</v>
      </c>
      <c r="T803" s="23">
        <v>150</v>
      </c>
      <c r="V803" s="25" t="s">
        <v>61</v>
      </c>
      <c r="W803" s="65">
        <v>3</v>
      </c>
      <c r="X803" s="106" t="s">
        <v>202</v>
      </c>
      <c r="Y803" s="25" t="s">
        <v>2272</v>
      </c>
      <c r="Z803" s="83" t="s">
        <v>62</v>
      </c>
      <c r="AB803" s="6">
        <v>1</v>
      </c>
      <c r="AC803" s="5">
        <v>26</v>
      </c>
      <c r="AD803" s="5" t="s">
        <v>79</v>
      </c>
      <c r="AK803" s="6">
        <v>62</v>
      </c>
      <c r="AL803" s="6" t="s">
        <v>80</v>
      </c>
      <c r="BQ803" s="6" t="s">
        <v>353</v>
      </c>
      <c r="BR803" s="5" t="s">
        <v>2273</v>
      </c>
    </row>
    <row r="804" spans="1:70" hidden="1" x14ac:dyDescent="0.2">
      <c r="A804" s="253">
        <v>1068</v>
      </c>
      <c r="B804" s="229" t="s">
        <v>2012</v>
      </c>
      <c r="C804" s="259" t="s">
        <v>2013</v>
      </c>
      <c r="D804" s="229" t="s">
        <v>2319</v>
      </c>
      <c r="E804" s="3" t="s">
        <v>1951</v>
      </c>
      <c r="F804" s="26" t="s">
        <v>102</v>
      </c>
      <c r="G804" s="26" t="s">
        <v>75</v>
      </c>
      <c r="H804" s="26" t="s">
        <v>2301</v>
      </c>
      <c r="J804" s="22">
        <v>0.25</v>
      </c>
      <c r="L804" s="28" t="s">
        <v>57</v>
      </c>
      <c r="M804" s="22" t="s">
        <v>58</v>
      </c>
      <c r="N804" s="22">
        <v>73</v>
      </c>
      <c r="O804" s="22" t="s">
        <v>59</v>
      </c>
      <c r="P804" s="22" t="s">
        <v>78</v>
      </c>
      <c r="Q804" s="23" t="s">
        <v>2270</v>
      </c>
      <c r="R804" s="23" t="s">
        <v>2271</v>
      </c>
      <c r="T804" s="23">
        <v>150</v>
      </c>
      <c r="V804" s="25" t="s">
        <v>61</v>
      </c>
      <c r="W804" s="65">
        <v>3</v>
      </c>
      <c r="X804" s="106" t="s">
        <v>202</v>
      </c>
      <c r="Y804" s="25" t="s">
        <v>2272</v>
      </c>
      <c r="Z804" s="83" t="s">
        <v>62</v>
      </c>
      <c r="AB804" s="6">
        <v>1</v>
      </c>
      <c r="AC804" s="5">
        <v>23</v>
      </c>
      <c r="AD804" s="5" t="s">
        <v>79</v>
      </c>
      <c r="AK804" s="6">
        <v>50</v>
      </c>
      <c r="AL804" s="6" t="s">
        <v>80</v>
      </c>
      <c r="BQ804" s="6" t="s">
        <v>353</v>
      </c>
      <c r="BR804" s="5" t="s">
        <v>2273</v>
      </c>
    </row>
    <row r="805" spans="1:70" hidden="1" x14ac:dyDescent="0.2">
      <c r="A805" s="253">
        <v>1069</v>
      </c>
      <c r="B805" s="229" t="s">
        <v>2012</v>
      </c>
      <c r="C805" s="259" t="s">
        <v>2013</v>
      </c>
      <c r="D805" s="229" t="s">
        <v>2320</v>
      </c>
      <c r="E805" s="3" t="s">
        <v>1951</v>
      </c>
      <c r="F805" s="26" t="s">
        <v>102</v>
      </c>
      <c r="G805" s="26" t="s">
        <v>75</v>
      </c>
      <c r="H805" s="26" t="s">
        <v>2301</v>
      </c>
      <c r="J805" s="22">
        <v>0.25</v>
      </c>
      <c r="L805" s="28" t="s">
        <v>57</v>
      </c>
      <c r="M805" s="22" t="s">
        <v>58</v>
      </c>
      <c r="N805" s="22">
        <v>73</v>
      </c>
      <c r="O805" s="22" t="s">
        <v>59</v>
      </c>
      <c r="P805" s="22" t="s">
        <v>78</v>
      </c>
      <c r="Q805" s="23" t="s">
        <v>2270</v>
      </c>
      <c r="R805" s="23" t="s">
        <v>2271</v>
      </c>
      <c r="T805" s="23">
        <v>150</v>
      </c>
      <c r="V805" s="25" t="s">
        <v>61</v>
      </c>
      <c r="W805" s="65">
        <v>3</v>
      </c>
      <c r="X805" s="106" t="s">
        <v>202</v>
      </c>
      <c r="Y805" s="25" t="s">
        <v>2272</v>
      </c>
      <c r="Z805" s="83" t="s">
        <v>62</v>
      </c>
      <c r="AA805" s="6">
        <v>1</v>
      </c>
      <c r="AC805" s="5">
        <v>24</v>
      </c>
      <c r="AD805" s="5" t="s">
        <v>79</v>
      </c>
      <c r="AK805" s="6">
        <v>74</v>
      </c>
      <c r="AL805" s="6" t="s">
        <v>80</v>
      </c>
      <c r="BQ805" s="6" t="s">
        <v>353</v>
      </c>
      <c r="BR805" s="5" t="s">
        <v>2273</v>
      </c>
    </row>
    <row r="806" spans="1:70" hidden="1" x14ac:dyDescent="0.2">
      <c r="A806" s="253">
        <v>1070</v>
      </c>
      <c r="B806" s="229" t="s">
        <v>2012</v>
      </c>
      <c r="C806" s="259" t="s">
        <v>2013</v>
      </c>
      <c r="D806" s="229" t="s">
        <v>2321</v>
      </c>
      <c r="E806" s="3" t="s">
        <v>1951</v>
      </c>
      <c r="F806" s="26" t="s">
        <v>102</v>
      </c>
      <c r="G806" s="26" t="s">
        <v>75</v>
      </c>
      <c r="H806" s="26" t="s">
        <v>2301</v>
      </c>
      <c r="J806" s="22">
        <v>0.25</v>
      </c>
      <c r="L806" s="28" t="s">
        <v>57</v>
      </c>
      <c r="M806" s="22" t="s">
        <v>58</v>
      </c>
      <c r="N806" s="22">
        <v>73</v>
      </c>
      <c r="O806" s="22" t="s">
        <v>59</v>
      </c>
      <c r="P806" s="22" t="s">
        <v>78</v>
      </c>
      <c r="Q806" s="23" t="s">
        <v>2270</v>
      </c>
      <c r="R806" s="23" t="s">
        <v>2271</v>
      </c>
      <c r="T806" s="23">
        <v>150</v>
      </c>
      <c r="V806" s="25" t="s">
        <v>61</v>
      </c>
      <c r="W806" s="65">
        <v>3</v>
      </c>
      <c r="X806" s="106" t="s">
        <v>202</v>
      </c>
      <c r="Y806" s="25" t="s">
        <v>2272</v>
      </c>
      <c r="Z806" s="83" t="s">
        <v>62</v>
      </c>
      <c r="AA806" s="6">
        <v>1</v>
      </c>
      <c r="AC806" s="5">
        <v>26</v>
      </c>
      <c r="AD806" s="5" t="s">
        <v>79</v>
      </c>
      <c r="AK806" s="6">
        <v>86</v>
      </c>
      <c r="AL806" s="6" t="s">
        <v>80</v>
      </c>
      <c r="BQ806" s="6" t="s">
        <v>353</v>
      </c>
      <c r="BR806" s="5" t="s">
        <v>2273</v>
      </c>
    </row>
    <row r="807" spans="1:70" hidden="1" x14ac:dyDescent="0.2">
      <c r="A807" s="253">
        <v>1071</v>
      </c>
      <c r="B807" s="229" t="s">
        <v>2012</v>
      </c>
      <c r="C807" s="259" t="s">
        <v>2013</v>
      </c>
      <c r="D807" s="229" t="s">
        <v>2322</v>
      </c>
      <c r="E807" s="3" t="s">
        <v>1951</v>
      </c>
      <c r="F807" s="26" t="s">
        <v>102</v>
      </c>
      <c r="G807" s="26" t="s">
        <v>75</v>
      </c>
      <c r="H807" s="26" t="s">
        <v>2301</v>
      </c>
      <c r="J807" s="22">
        <v>0.25</v>
      </c>
      <c r="L807" s="28" t="s">
        <v>57</v>
      </c>
      <c r="M807" s="22" t="s">
        <v>58</v>
      </c>
      <c r="N807" s="22">
        <v>73</v>
      </c>
      <c r="O807" s="22" t="s">
        <v>59</v>
      </c>
      <c r="P807" s="22" t="s">
        <v>78</v>
      </c>
      <c r="Q807" s="23" t="s">
        <v>2270</v>
      </c>
      <c r="R807" s="23" t="s">
        <v>2271</v>
      </c>
      <c r="T807" s="23">
        <v>150</v>
      </c>
      <c r="V807" s="25" t="s">
        <v>61</v>
      </c>
      <c r="W807" s="65">
        <v>3</v>
      </c>
      <c r="X807" s="106" t="s">
        <v>202</v>
      </c>
      <c r="Y807" s="25" t="s">
        <v>2272</v>
      </c>
      <c r="Z807" s="83" t="s">
        <v>62</v>
      </c>
      <c r="AB807" s="6">
        <v>1</v>
      </c>
      <c r="AC807" s="5">
        <v>23</v>
      </c>
      <c r="AD807" s="5" t="s">
        <v>79</v>
      </c>
      <c r="AK807" s="6">
        <v>59</v>
      </c>
      <c r="AL807" s="6" t="s">
        <v>80</v>
      </c>
      <c r="BQ807" s="6" t="s">
        <v>353</v>
      </c>
      <c r="BR807" s="5" t="s">
        <v>2273</v>
      </c>
    </row>
    <row r="808" spans="1:70" hidden="1" x14ac:dyDescent="0.2">
      <c r="A808" s="253">
        <v>1072</v>
      </c>
      <c r="B808" s="229" t="s">
        <v>2012</v>
      </c>
      <c r="C808" s="259" t="s">
        <v>2013</v>
      </c>
      <c r="D808" s="229" t="s">
        <v>2323</v>
      </c>
      <c r="E808" s="3" t="s">
        <v>1951</v>
      </c>
      <c r="F808" s="26" t="s">
        <v>102</v>
      </c>
      <c r="G808" s="26" t="s">
        <v>75</v>
      </c>
      <c r="H808" s="26" t="s">
        <v>2301</v>
      </c>
      <c r="J808" s="22">
        <v>0.25</v>
      </c>
      <c r="L808" s="28" t="s">
        <v>57</v>
      </c>
      <c r="M808" s="22" t="s">
        <v>58</v>
      </c>
      <c r="N808" s="22">
        <v>73</v>
      </c>
      <c r="O808" s="22" t="s">
        <v>59</v>
      </c>
      <c r="P808" s="22" t="s">
        <v>78</v>
      </c>
      <c r="Q808" s="23" t="s">
        <v>2270</v>
      </c>
      <c r="R808" s="177" t="s">
        <v>2271</v>
      </c>
      <c r="T808" s="23">
        <v>150</v>
      </c>
      <c r="V808" s="25" t="s">
        <v>61</v>
      </c>
      <c r="W808" s="65">
        <v>3</v>
      </c>
      <c r="X808" s="106" t="s">
        <v>202</v>
      </c>
      <c r="Y808" s="25" t="s">
        <v>2272</v>
      </c>
      <c r="Z808" s="83" t="s">
        <v>62</v>
      </c>
      <c r="AB808" s="6">
        <v>1</v>
      </c>
      <c r="AC808" s="5">
        <v>25</v>
      </c>
      <c r="AD808" s="163" t="s">
        <v>79</v>
      </c>
      <c r="AE808" s="163"/>
      <c r="AG808" s="163"/>
      <c r="AH808" s="163"/>
      <c r="AK808" s="6">
        <v>59</v>
      </c>
      <c r="AL808" s="6" t="s">
        <v>80</v>
      </c>
      <c r="BQ808" s="6" t="s">
        <v>353</v>
      </c>
      <c r="BR808" s="163" t="s">
        <v>2273</v>
      </c>
    </row>
    <row r="809" spans="1:70" hidden="1" x14ac:dyDescent="0.2">
      <c r="A809" s="253">
        <v>1073</v>
      </c>
      <c r="B809" s="229" t="s">
        <v>2012</v>
      </c>
      <c r="C809" s="259" t="s">
        <v>2013</v>
      </c>
      <c r="D809" s="229" t="s">
        <v>2324</v>
      </c>
      <c r="E809" s="3" t="s">
        <v>1951</v>
      </c>
      <c r="F809" s="26" t="s">
        <v>102</v>
      </c>
      <c r="G809" s="26" t="s">
        <v>75</v>
      </c>
      <c r="H809" s="26" t="s">
        <v>2301</v>
      </c>
      <c r="J809" s="22">
        <v>0.25</v>
      </c>
      <c r="L809" s="28" t="s">
        <v>57</v>
      </c>
      <c r="M809" s="22" t="s">
        <v>58</v>
      </c>
      <c r="N809" s="22">
        <v>73</v>
      </c>
      <c r="O809" s="22" t="s">
        <v>59</v>
      </c>
      <c r="P809" s="22" t="s">
        <v>78</v>
      </c>
      <c r="Q809" s="23" t="s">
        <v>2270</v>
      </c>
      <c r="R809" s="177" t="s">
        <v>2271</v>
      </c>
      <c r="T809" s="23">
        <v>150</v>
      </c>
      <c r="V809" s="25" t="s">
        <v>61</v>
      </c>
      <c r="W809" s="65">
        <v>3</v>
      </c>
      <c r="X809" s="106" t="s">
        <v>202</v>
      </c>
      <c r="Y809" s="25" t="s">
        <v>2272</v>
      </c>
      <c r="Z809" s="83" t="s">
        <v>62</v>
      </c>
      <c r="AB809" s="6">
        <v>1</v>
      </c>
      <c r="AC809" s="5">
        <v>20</v>
      </c>
      <c r="AD809" s="163" t="s">
        <v>79</v>
      </c>
      <c r="AE809" s="163"/>
      <c r="AG809" s="163"/>
      <c r="AH809" s="163"/>
      <c r="AK809" s="6">
        <v>66</v>
      </c>
      <c r="AL809" s="6" t="s">
        <v>80</v>
      </c>
      <c r="BQ809" s="6" t="s">
        <v>353</v>
      </c>
      <c r="BR809" s="163" t="s">
        <v>2273</v>
      </c>
    </row>
    <row r="810" spans="1:70" hidden="1" x14ac:dyDescent="0.2">
      <c r="A810" s="253">
        <v>1074</v>
      </c>
      <c r="B810" s="229" t="s">
        <v>2012</v>
      </c>
      <c r="C810" s="259" t="s">
        <v>2013</v>
      </c>
      <c r="D810" s="229" t="s">
        <v>2325</v>
      </c>
      <c r="E810" s="3" t="s">
        <v>1951</v>
      </c>
      <c r="F810" s="26" t="s">
        <v>102</v>
      </c>
      <c r="G810" s="26" t="s">
        <v>75</v>
      </c>
      <c r="H810" s="26" t="s">
        <v>2301</v>
      </c>
      <c r="J810" s="22">
        <v>0.25</v>
      </c>
      <c r="L810" s="28" t="s">
        <v>57</v>
      </c>
      <c r="M810" s="22" t="s">
        <v>58</v>
      </c>
      <c r="N810" s="22">
        <v>73</v>
      </c>
      <c r="O810" s="22" t="s">
        <v>59</v>
      </c>
      <c r="P810" s="22" t="s">
        <v>78</v>
      </c>
      <c r="Q810" s="23" t="s">
        <v>2270</v>
      </c>
      <c r="R810" s="23" t="s">
        <v>2271</v>
      </c>
      <c r="T810" s="23">
        <v>150</v>
      </c>
      <c r="V810" s="25" t="s">
        <v>61</v>
      </c>
      <c r="W810" s="65">
        <v>3</v>
      </c>
      <c r="X810" s="106" t="s">
        <v>202</v>
      </c>
      <c r="Y810" s="25" t="s">
        <v>2272</v>
      </c>
      <c r="Z810" s="83" t="s">
        <v>62</v>
      </c>
      <c r="AA810" s="6">
        <v>1</v>
      </c>
      <c r="AC810" s="5">
        <v>25</v>
      </c>
      <c r="AD810" s="5" t="s">
        <v>79</v>
      </c>
      <c r="AK810" s="6">
        <v>77</v>
      </c>
      <c r="AL810" s="6" t="s">
        <v>80</v>
      </c>
      <c r="BQ810" s="6" t="s">
        <v>353</v>
      </c>
      <c r="BR810" s="5" t="s">
        <v>2273</v>
      </c>
    </row>
    <row r="811" spans="1:70" hidden="1" x14ac:dyDescent="0.2">
      <c r="A811" s="253">
        <v>1075</v>
      </c>
      <c r="B811" s="229" t="s">
        <v>2012</v>
      </c>
      <c r="C811" s="259" t="s">
        <v>2013</v>
      </c>
      <c r="D811" s="229" t="s">
        <v>2326</v>
      </c>
      <c r="E811" s="3" t="s">
        <v>1951</v>
      </c>
      <c r="F811" s="26" t="s">
        <v>102</v>
      </c>
      <c r="G811" s="26" t="s">
        <v>75</v>
      </c>
      <c r="H811" s="26" t="s">
        <v>2301</v>
      </c>
      <c r="J811" s="22">
        <v>0.25</v>
      </c>
      <c r="L811" s="28" t="s">
        <v>57</v>
      </c>
      <c r="M811" s="22" t="s">
        <v>58</v>
      </c>
      <c r="N811" s="22">
        <v>73</v>
      </c>
      <c r="O811" s="22" t="s">
        <v>59</v>
      </c>
      <c r="P811" s="22" t="s">
        <v>78</v>
      </c>
      <c r="Q811" s="23" t="s">
        <v>2270</v>
      </c>
      <c r="R811" s="23" t="s">
        <v>2271</v>
      </c>
      <c r="T811" s="23">
        <v>150</v>
      </c>
      <c r="V811" s="25" t="s">
        <v>61</v>
      </c>
      <c r="W811" s="65">
        <v>3</v>
      </c>
      <c r="X811" s="106" t="s">
        <v>202</v>
      </c>
      <c r="Y811" s="25" t="s">
        <v>2272</v>
      </c>
      <c r="Z811" s="83" t="s">
        <v>62</v>
      </c>
      <c r="AB811" s="6">
        <v>1</v>
      </c>
      <c r="AC811" s="5">
        <v>23</v>
      </c>
      <c r="AD811" s="5" t="s">
        <v>79</v>
      </c>
      <c r="AK811" s="6">
        <v>55</v>
      </c>
      <c r="AL811" s="6" t="s">
        <v>80</v>
      </c>
      <c r="BQ811" s="6" t="s">
        <v>353</v>
      </c>
      <c r="BR811" s="5" t="s">
        <v>2273</v>
      </c>
    </row>
    <row r="812" spans="1:70" hidden="1" x14ac:dyDescent="0.2">
      <c r="A812" s="253">
        <v>1076</v>
      </c>
      <c r="B812" s="229" t="s">
        <v>2012</v>
      </c>
      <c r="C812" s="259" t="s">
        <v>2013</v>
      </c>
      <c r="D812" s="229" t="s">
        <v>2327</v>
      </c>
      <c r="E812" s="3" t="s">
        <v>1951</v>
      </c>
      <c r="F812" s="26" t="s">
        <v>102</v>
      </c>
      <c r="G812" s="26" t="s">
        <v>75</v>
      </c>
      <c r="H812" s="26" t="s">
        <v>2301</v>
      </c>
      <c r="J812" s="22">
        <v>0.25</v>
      </c>
      <c r="L812" s="28" t="s">
        <v>57</v>
      </c>
      <c r="M812" s="22" t="s">
        <v>58</v>
      </c>
      <c r="N812" s="22">
        <v>73</v>
      </c>
      <c r="O812" s="22" t="s">
        <v>59</v>
      </c>
      <c r="P812" s="22" t="s">
        <v>78</v>
      </c>
      <c r="Q812" s="23" t="s">
        <v>2270</v>
      </c>
      <c r="R812" s="23" t="s">
        <v>2271</v>
      </c>
      <c r="T812" s="23">
        <v>150</v>
      </c>
      <c r="V812" s="25" t="s">
        <v>61</v>
      </c>
      <c r="W812" s="65">
        <v>3</v>
      </c>
      <c r="X812" s="106" t="s">
        <v>202</v>
      </c>
      <c r="Y812" s="25" t="s">
        <v>2272</v>
      </c>
      <c r="Z812" s="83" t="s">
        <v>62</v>
      </c>
      <c r="AB812" s="6">
        <v>1</v>
      </c>
      <c r="AC812" s="5">
        <v>26</v>
      </c>
      <c r="AD812" s="5" t="s">
        <v>79</v>
      </c>
      <c r="AK812" s="6">
        <v>62</v>
      </c>
      <c r="AL812" s="6" t="s">
        <v>80</v>
      </c>
      <c r="BQ812" s="6" t="s">
        <v>353</v>
      </c>
      <c r="BR812" s="5" t="s">
        <v>2273</v>
      </c>
    </row>
    <row r="813" spans="1:70" hidden="1" x14ac:dyDescent="0.2">
      <c r="A813" s="253">
        <v>1077</v>
      </c>
      <c r="B813" s="229" t="s">
        <v>2328</v>
      </c>
      <c r="C813" s="259" t="s">
        <v>2329</v>
      </c>
      <c r="D813" s="229" t="s">
        <v>2330</v>
      </c>
      <c r="E813" s="3" t="s">
        <v>1951</v>
      </c>
      <c r="F813" s="26" t="s">
        <v>102</v>
      </c>
      <c r="G813" s="26" t="s">
        <v>55</v>
      </c>
      <c r="H813" s="26" t="s">
        <v>56</v>
      </c>
      <c r="J813" s="22">
        <v>0.25</v>
      </c>
      <c r="L813" s="28" t="s">
        <v>57</v>
      </c>
      <c r="M813" s="22" t="s">
        <v>58</v>
      </c>
      <c r="N813" s="22">
        <v>0</v>
      </c>
      <c r="O813" s="22" t="s">
        <v>59</v>
      </c>
      <c r="P813" s="22" t="s">
        <v>78</v>
      </c>
      <c r="R813" s="23" t="s">
        <v>2271</v>
      </c>
      <c r="T813" s="23">
        <v>150</v>
      </c>
      <c r="V813" s="25" t="s">
        <v>613</v>
      </c>
      <c r="W813" s="65">
        <v>3</v>
      </c>
      <c r="X813" s="106" t="s">
        <v>202</v>
      </c>
      <c r="Y813" s="25" t="s">
        <v>2331</v>
      </c>
      <c r="Z813" s="83" t="s">
        <v>62</v>
      </c>
      <c r="AA813" s="6">
        <v>10</v>
      </c>
      <c r="AB813" s="6">
        <v>4</v>
      </c>
      <c r="AD813" s="5" t="s">
        <v>79</v>
      </c>
      <c r="AI813" s="5">
        <v>19</v>
      </c>
      <c r="AJ813" s="5">
        <v>27</v>
      </c>
      <c r="AL813" s="6" t="s">
        <v>80</v>
      </c>
      <c r="AQ813" s="6">
        <v>50</v>
      </c>
      <c r="AR813" s="6">
        <v>80</v>
      </c>
      <c r="BQ813" s="6" t="s">
        <v>353</v>
      </c>
      <c r="BR813" s="5" t="s">
        <v>2332</v>
      </c>
    </row>
    <row r="814" spans="1:70" hidden="1" x14ac:dyDescent="0.2">
      <c r="A814" s="253">
        <v>1078</v>
      </c>
      <c r="B814" s="229" t="s">
        <v>2328</v>
      </c>
      <c r="C814" s="259" t="s">
        <v>2329</v>
      </c>
      <c r="D814" s="229" t="s">
        <v>2333</v>
      </c>
      <c r="E814" s="3" t="s">
        <v>1951</v>
      </c>
      <c r="F814" s="26" t="s">
        <v>102</v>
      </c>
      <c r="G814" s="26" t="s">
        <v>55</v>
      </c>
      <c r="H814" s="26" t="s">
        <v>56</v>
      </c>
      <c r="J814" s="22">
        <v>0.25</v>
      </c>
      <c r="L814" s="28" t="s">
        <v>57</v>
      </c>
      <c r="M814" s="22" t="s">
        <v>58</v>
      </c>
      <c r="N814" s="22">
        <v>0</v>
      </c>
      <c r="O814" s="22" t="s">
        <v>59</v>
      </c>
      <c r="P814" s="22" t="s">
        <v>78</v>
      </c>
      <c r="R814" s="23" t="s">
        <v>2271</v>
      </c>
      <c r="T814" s="23">
        <v>150</v>
      </c>
      <c r="V814" s="25" t="s">
        <v>613</v>
      </c>
      <c r="W814" s="65">
        <v>3</v>
      </c>
      <c r="X814" s="106" t="s">
        <v>202</v>
      </c>
      <c r="Y814" s="25" t="s">
        <v>2331</v>
      </c>
      <c r="Z814" s="83" t="s">
        <v>62</v>
      </c>
      <c r="AA814" s="6">
        <v>10</v>
      </c>
      <c r="AB814" s="6">
        <v>4</v>
      </c>
      <c r="AD814" s="5" t="s">
        <v>79</v>
      </c>
      <c r="AI814" s="5">
        <v>19</v>
      </c>
      <c r="AJ814" s="5">
        <v>27</v>
      </c>
      <c r="AL814" s="6" t="s">
        <v>80</v>
      </c>
      <c r="AQ814" s="6">
        <v>50</v>
      </c>
      <c r="AR814" s="6">
        <v>80</v>
      </c>
      <c r="BQ814" s="6" t="s">
        <v>353</v>
      </c>
      <c r="BR814" s="5" t="s">
        <v>2332</v>
      </c>
    </row>
    <row r="815" spans="1:70" hidden="1" x14ac:dyDescent="0.2">
      <c r="A815" s="253">
        <v>1079</v>
      </c>
      <c r="B815" s="229" t="s">
        <v>2328</v>
      </c>
      <c r="C815" s="259" t="s">
        <v>2329</v>
      </c>
      <c r="D815" s="229" t="s">
        <v>2334</v>
      </c>
      <c r="E815" s="3" t="s">
        <v>1951</v>
      </c>
      <c r="F815" s="26" t="s">
        <v>102</v>
      </c>
      <c r="G815" s="26" t="s">
        <v>55</v>
      </c>
      <c r="H815" s="26" t="s">
        <v>56</v>
      </c>
      <c r="J815" s="22">
        <v>0.25</v>
      </c>
      <c r="L815" s="28" t="s">
        <v>57</v>
      </c>
      <c r="M815" s="22" t="s">
        <v>58</v>
      </c>
      <c r="N815" s="22">
        <v>3</v>
      </c>
      <c r="O815" s="22" t="s">
        <v>59</v>
      </c>
      <c r="P815" s="22" t="s">
        <v>78</v>
      </c>
      <c r="R815" s="23" t="s">
        <v>2271</v>
      </c>
      <c r="T815" s="23">
        <v>150</v>
      </c>
      <c r="V815" s="25" t="s">
        <v>613</v>
      </c>
      <c r="W815" s="65">
        <v>3</v>
      </c>
      <c r="X815" s="106" t="s">
        <v>202</v>
      </c>
      <c r="Y815" s="25" t="s">
        <v>2331</v>
      </c>
      <c r="Z815" s="83" t="s">
        <v>62</v>
      </c>
      <c r="AA815" s="6">
        <v>10</v>
      </c>
      <c r="AB815" s="6">
        <v>4</v>
      </c>
      <c r="AD815" s="5" t="s">
        <v>79</v>
      </c>
      <c r="AI815" s="5">
        <v>19</v>
      </c>
      <c r="AJ815" s="5">
        <v>27</v>
      </c>
      <c r="AL815" s="6" t="s">
        <v>80</v>
      </c>
      <c r="AQ815" s="6">
        <v>50</v>
      </c>
      <c r="AR815" s="6">
        <v>80</v>
      </c>
      <c r="BQ815" s="6" t="s">
        <v>353</v>
      </c>
      <c r="BR815" s="5" t="s">
        <v>2332</v>
      </c>
    </row>
    <row r="816" spans="1:70" hidden="1" x14ac:dyDescent="0.2">
      <c r="A816" s="253">
        <v>1080</v>
      </c>
      <c r="B816" s="229" t="s">
        <v>2328</v>
      </c>
      <c r="C816" s="259" t="s">
        <v>2329</v>
      </c>
      <c r="D816" s="229" t="s">
        <v>2335</v>
      </c>
      <c r="E816" s="3" t="s">
        <v>1951</v>
      </c>
      <c r="F816" s="26" t="s">
        <v>102</v>
      </c>
      <c r="G816" s="26" t="s">
        <v>55</v>
      </c>
      <c r="H816" s="26" t="s">
        <v>56</v>
      </c>
      <c r="J816" s="22">
        <v>0.25</v>
      </c>
      <c r="L816" s="28" t="s">
        <v>57</v>
      </c>
      <c r="M816" s="22" t="s">
        <v>58</v>
      </c>
      <c r="N816" s="22">
        <v>12</v>
      </c>
      <c r="O816" s="22" t="s">
        <v>59</v>
      </c>
      <c r="P816" s="22" t="s">
        <v>78</v>
      </c>
      <c r="R816" s="23" t="s">
        <v>2271</v>
      </c>
      <c r="T816" s="23">
        <v>150</v>
      </c>
      <c r="V816" s="25" t="s">
        <v>613</v>
      </c>
      <c r="W816" s="65">
        <v>3</v>
      </c>
      <c r="X816" s="106" t="s">
        <v>202</v>
      </c>
      <c r="Y816" s="25" t="s">
        <v>2331</v>
      </c>
      <c r="Z816" s="83" t="s">
        <v>62</v>
      </c>
      <c r="AA816" s="6">
        <v>10</v>
      </c>
      <c r="AB816" s="6">
        <v>4</v>
      </c>
      <c r="AD816" s="5" t="s">
        <v>79</v>
      </c>
      <c r="AI816" s="5">
        <v>19</v>
      </c>
      <c r="AJ816" s="5">
        <v>27</v>
      </c>
      <c r="AL816" s="6" t="s">
        <v>80</v>
      </c>
      <c r="AQ816" s="6">
        <v>50</v>
      </c>
      <c r="AR816" s="6">
        <v>80</v>
      </c>
      <c r="BQ816" s="6" t="s">
        <v>353</v>
      </c>
      <c r="BR816" s="5" t="s">
        <v>2332</v>
      </c>
    </row>
    <row r="817" spans="1:70" hidden="1" x14ac:dyDescent="0.2">
      <c r="A817" s="253">
        <v>1081</v>
      </c>
      <c r="B817" s="229" t="s">
        <v>2328</v>
      </c>
      <c r="C817" s="259" t="s">
        <v>2329</v>
      </c>
      <c r="D817" s="229" t="s">
        <v>2336</v>
      </c>
      <c r="E817" s="3" t="s">
        <v>1951</v>
      </c>
      <c r="F817" s="26" t="s">
        <v>102</v>
      </c>
      <c r="G817" s="26" t="s">
        <v>55</v>
      </c>
      <c r="H817" s="26" t="s">
        <v>56</v>
      </c>
      <c r="J817" s="22">
        <v>0.25</v>
      </c>
      <c r="L817" s="28" t="s">
        <v>57</v>
      </c>
      <c r="M817" s="22" t="s">
        <v>58</v>
      </c>
      <c r="N817" s="22">
        <v>24</v>
      </c>
      <c r="O817" s="22" t="s">
        <v>59</v>
      </c>
      <c r="P817" s="22" t="s">
        <v>78</v>
      </c>
      <c r="R817" s="23" t="s">
        <v>2271</v>
      </c>
      <c r="T817" s="23">
        <v>150</v>
      </c>
      <c r="V817" s="25" t="s">
        <v>613</v>
      </c>
      <c r="W817" s="65">
        <v>3</v>
      </c>
      <c r="X817" s="106" t="s">
        <v>202</v>
      </c>
      <c r="Y817" s="25" t="s">
        <v>2331</v>
      </c>
      <c r="Z817" s="83" t="s">
        <v>62</v>
      </c>
      <c r="AA817" s="6">
        <v>10</v>
      </c>
      <c r="AB817" s="6">
        <v>4</v>
      </c>
      <c r="AD817" s="5" t="s">
        <v>79</v>
      </c>
      <c r="AI817" s="5">
        <v>19</v>
      </c>
      <c r="AJ817" s="5">
        <v>27</v>
      </c>
      <c r="AL817" s="6" t="s">
        <v>80</v>
      </c>
      <c r="AQ817" s="6">
        <v>50</v>
      </c>
      <c r="AR817" s="6">
        <v>80</v>
      </c>
      <c r="BQ817" s="6" t="s">
        <v>353</v>
      </c>
      <c r="BR817" s="5" t="s">
        <v>2332</v>
      </c>
    </row>
    <row r="818" spans="1:70" hidden="1" x14ac:dyDescent="0.2">
      <c r="A818" s="253">
        <v>1082</v>
      </c>
      <c r="B818" s="229" t="s">
        <v>2328</v>
      </c>
      <c r="C818" s="259" t="s">
        <v>2329</v>
      </c>
      <c r="D818" s="229" t="s">
        <v>2337</v>
      </c>
      <c r="E818" s="3" t="s">
        <v>148</v>
      </c>
      <c r="F818" s="26" t="s">
        <v>102</v>
      </c>
      <c r="G818" s="26" t="s">
        <v>55</v>
      </c>
      <c r="H818" s="26" t="s">
        <v>56</v>
      </c>
      <c r="J818" s="22">
        <v>200</v>
      </c>
      <c r="L818" s="28" t="s">
        <v>57</v>
      </c>
      <c r="M818" s="22" t="s">
        <v>58</v>
      </c>
      <c r="N818" s="22">
        <v>0</v>
      </c>
      <c r="O818" s="22" t="s">
        <v>59</v>
      </c>
      <c r="P818" s="22" t="s">
        <v>78</v>
      </c>
      <c r="R818" s="23" t="s">
        <v>2338</v>
      </c>
      <c r="V818" s="25" t="s">
        <v>613</v>
      </c>
      <c r="W818" s="65">
        <v>3</v>
      </c>
      <c r="Y818" s="25" t="s">
        <v>2339</v>
      </c>
      <c r="Z818" s="83" t="s">
        <v>62</v>
      </c>
      <c r="AA818" s="6">
        <v>10</v>
      </c>
      <c r="AB818" s="6">
        <v>4</v>
      </c>
      <c r="AD818" s="5" t="s">
        <v>79</v>
      </c>
      <c r="AI818" s="5">
        <v>19</v>
      </c>
      <c r="AJ818" s="5">
        <v>27</v>
      </c>
      <c r="AL818" s="6" t="s">
        <v>80</v>
      </c>
      <c r="AQ818" s="6">
        <v>50</v>
      </c>
      <c r="AR818" s="6">
        <v>80</v>
      </c>
      <c r="BQ818" s="6" t="s">
        <v>353</v>
      </c>
      <c r="BR818" s="5" t="s">
        <v>2332</v>
      </c>
    </row>
    <row r="819" spans="1:70" hidden="1" x14ac:dyDescent="0.2">
      <c r="A819" s="253">
        <v>1083</v>
      </c>
      <c r="B819" s="229" t="s">
        <v>2328</v>
      </c>
      <c r="C819" s="259" t="s">
        <v>2329</v>
      </c>
      <c r="D819" s="229" t="s">
        <v>2340</v>
      </c>
      <c r="E819" s="3" t="s">
        <v>148</v>
      </c>
      <c r="F819" s="26" t="s">
        <v>102</v>
      </c>
      <c r="G819" s="26" t="s">
        <v>55</v>
      </c>
      <c r="H819" s="26" t="s">
        <v>56</v>
      </c>
      <c r="J819" s="22">
        <v>200</v>
      </c>
      <c r="L819" s="28" t="s">
        <v>57</v>
      </c>
      <c r="M819" s="22" t="s">
        <v>58</v>
      </c>
      <c r="N819" s="22">
        <v>0</v>
      </c>
      <c r="O819" s="22" t="s">
        <v>59</v>
      </c>
      <c r="P819" s="22" t="s">
        <v>78</v>
      </c>
      <c r="R819" s="23" t="s">
        <v>2338</v>
      </c>
      <c r="V819" s="25" t="s">
        <v>642</v>
      </c>
      <c r="W819" s="65">
        <v>0</v>
      </c>
      <c r="Y819" s="25" t="s">
        <v>2341</v>
      </c>
      <c r="Z819" s="83" t="s">
        <v>62</v>
      </c>
      <c r="AA819" s="6">
        <v>10</v>
      </c>
      <c r="AB819" s="6">
        <v>4</v>
      </c>
      <c r="AD819" s="5" t="s">
        <v>79</v>
      </c>
      <c r="AI819" s="5">
        <v>19</v>
      </c>
      <c r="AJ819" s="5">
        <v>27</v>
      </c>
      <c r="AL819" s="6" t="s">
        <v>80</v>
      </c>
      <c r="AQ819" s="6">
        <v>50</v>
      </c>
      <c r="AR819" s="6">
        <v>80</v>
      </c>
      <c r="BQ819" s="6" t="s">
        <v>353</v>
      </c>
      <c r="BR819" s="5" t="s">
        <v>2332</v>
      </c>
    </row>
    <row r="820" spans="1:70" hidden="1" x14ac:dyDescent="0.2">
      <c r="A820" s="253">
        <v>1084</v>
      </c>
      <c r="B820" s="229" t="s">
        <v>2328</v>
      </c>
      <c r="C820" s="259" t="s">
        <v>2329</v>
      </c>
      <c r="D820" s="229" t="s">
        <v>2342</v>
      </c>
      <c r="E820" s="3" t="s">
        <v>148</v>
      </c>
      <c r="F820" s="26" t="s">
        <v>102</v>
      </c>
      <c r="G820" s="26" t="s">
        <v>55</v>
      </c>
      <c r="H820" s="26" t="s">
        <v>56</v>
      </c>
      <c r="J820" s="22">
        <v>200</v>
      </c>
      <c r="L820" s="28" t="s">
        <v>57</v>
      </c>
      <c r="M820" s="22" t="s">
        <v>58</v>
      </c>
      <c r="N820" s="22">
        <v>0</v>
      </c>
      <c r="O820" s="22" t="s">
        <v>59</v>
      </c>
      <c r="P820" s="22" t="s">
        <v>78</v>
      </c>
      <c r="R820" s="23" t="s">
        <v>2338</v>
      </c>
      <c r="V820" s="25" t="s">
        <v>642</v>
      </c>
      <c r="W820" s="65">
        <v>0</v>
      </c>
      <c r="Y820" s="25" t="s">
        <v>2343</v>
      </c>
      <c r="Z820" s="83" t="s">
        <v>62</v>
      </c>
      <c r="AA820" s="6">
        <v>10</v>
      </c>
      <c r="AB820" s="6">
        <v>4</v>
      </c>
      <c r="AD820" s="5" t="s">
        <v>79</v>
      </c>
      <c r="AI820" s="5">
        <v>19</v>
      </c>
      <c r="AJ820" s="5">
        <v>27</v>
      </c>
      <c r="AL820" s="6" t="s">
        <v>80</v>
      </c>
      <c r="AQ820" s="6">
        <v>50</v>
      </c>
      <c r="AR820" s="6">
        <v>80</v>
      </c>
      <c r="BQ820" s="6" t="s">
        <v>353</v>
      </c>
      <c r="BR820" s="5" t="s">
        <v>2332</v>
      </c>
    </row>
    <row r="821" spans="1:70" hidden="1" x14ac:dyDescent="0.2">
      <c r="A821" s="253">
        <v>1085</v>
      </c>
      <c r="B821" s="229" t="s">
        <v>2328</v>
      </c>
      <c r="C821" s="259" t="s">
        <v>2329</v>
      </c>
      <c r="D821" s="229" t="s">
        <v>2344</v>
      </c>
      <c r="E821" s="3" t="s">
        <v>148</v>
      </c>
      <c r="F821" s="26" t="s">
        <v>102</v>
      </c>
      <c r="G821" s="26" t="s">
        <v>55</v>
      </c>
      <c r="H821" s="26" t="s">
        <v>56</v>
      </c>
      <c r="J821" s="22">
        <v>200</v>
      </c>
      <c r="L821" s="28" t="s">
        <v>57</v>
      </c>
      <c r="M821" s="22" t="s">
        <v>58</v>
      </c>
      <c r="N821" s="22">
        <v>0</v>
      </c>
      <c r="O821" s="22" t="s">
        <v>59</v>
      </c>
      <c r="P821" s="22" t="s">
        <v>78</v>
      </c>
      <c r="R821" s="23" t="s">
        <v>2338</v>
      </c>
      <c r="V821" s="25" t="s">
        <v>642</v>
      </c>
      <c r="W821" s="65">
        <v>0</v>
      </c>
      <c r="Y821" s="25" t="s">
        <v>2343</v>
      </c>
      <c r="Z821" s="83" t="s">
        <v>62</v>
      </c>
      <c r="AA821" s="6">
        <v>10</v>
      </c>
      <c r="AB821" s="6">
        <v>4</v>
      </c>
      <c r="AD821" s="5" t="s">
        <v>79</v>
      </c>
      <c r="AI821" s="5">
        <v>19</v>
      </c>
      <c r="AJ821" s="5">
        <v>27</v>
      </c>
      <c r="AL821" s="6" t="s">
        <v>80</v>
      </c>
      <c r="AQ821" s="6">
        <v>50</v>
      </c>
      <c r="AR821" s="6">
        <v>80</v>
      </c>
      <c r="BQ821" s="6" t="s">
        <v>353</v>
      </c>
      <c r="BR821" s="5" t="s">
        <v>2332</v>
      </c>
    </row>
    <row r="822" spans="1:70" hidden="1" x14ac:dyDescent="0.2">
      <c r="A822" s="256">
        <v>1086</v>
      </c>
      <c r="B822" s="229" t="s">
        <v>2345</v>
      </c>
      <c r="C822" s="259" t="s">
        <v>2346</v>
      </c>
      <c r="D822" s="229" t="s">
        <v>2347</v>
      </c>
      <c r="E822" s="3" t="s">
        <v>101</v>
      </c>
      <c r="F822" s="26" t="s">
        <v>102</v>
      </c>
      <c r="G822" s="26" t="s">
        <v>55</v>
      </c>
      <c r="H822" s="26" t="s">
        <v>2348</v>
      </c>
      <c r="J822" s="22">
        <v>10</v>
      </c>
      <c r="L822" s="28" t="s">
        <v>57</v>
      </c>
      <c r="M822" s="22" t="s">
        <v>58</v>
      </c>
      <c r="N822" s="22">
        <v>0</v>
      </c>
      <c r="O822" s="22" t="s">
        <v>59</v>
      </c>
      <c r="P822" s="22" t="s">
        <v>78</v>
      </c>
      <c r="Q822" s="23" t="s">
        <v>902</v>
      </c>
      <c r="R822" s="23" t="s">
        <v>2349</v>
      </c>
      <c r="U822" s="23" t="s">
        <v>2350</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2351</v>
      </c>
      <c r="AU822" s="5" t="s">
        <v>334</v>
      </c>
      <c r="AV822" s="5">
        <v>11.5</v>
      </c>
      <c r="AW822" s="5" t="s">
        <v>2351</v>
      </c>
      <c r="AX822" s="5" t="s">
        <v>116</v>
      </c>
      <c r="BQ822" s="6" t="s">
        <v>2352</v>
      </c>
      <c r="BR822" s="5" t="s">
        <v>2353</v>
      </c>
    </row>
    <row r="823" spans="1:70" hidden="1" x14ac:dyDescent="0.2">
      <c r="A823" s="256">
        <v>1087</v>
      </c>
      <c r="B823" s="229" t="s">
        <v>2345</v>
      </c>
      <c r="C823" s="259" t="s">
        <v>2346</v>
      </c>
      <c r="D823" s="229" t="s">
        <v>2354</v>
      </c>
      <c r="E823" s="3" t="s">
        <v>101</v>
      </c>
      <c r="F823" s="26" t="s">
        <v>102</v>
      </c>
      <c r="G823" s="26" t="s">
        <v>55</v>
      </c>
      <c r="H823" s="26" t="s">
        <v>2348</v>
      </c>
      <c r="J823" s="22">
        <v>10</v>
      </c>
      <c r="L823" s="28" t="s">
        <v>57</v>
      </c>
      <c r="M823" s="22" t="s">
        <v>58</v>
      </c>
      <c r="N823" s="22">
        <v>265</v>
      </c>
      <c r="O823" s="22" t="s">
        <v>59</v>
      </c>
      <c r="P823" s="22" t="s">
        <v>78</v>
      </c>
      <c r="Q823" s="23" t="s">
        <v>902</v>
      </c>
      <c r="R823" s="23" t="s">
        <v>2349</v>
      </c>
      <c r="U823" s="23" t="s">
        <v>2350</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2351</v>
      </c>
      <c r="AU823" s="5" t="s">
        <v>334</v>
      </c>
      <c r="AV823" s="5">
        <v>11.5</v>
      </c>
      <c r="AW823" s="5" t="s">
        <v>2351</v>
      </c>
      <c r="AX823" s="5" t="s">
        <v>116</v>
      </c>
      <c r="BQ823" s="6" t="s">
        <v>2352</v>
      </c>
      <c r="BR823" s="5" t="s">
        <v>2353</v>
      </c>
    </row>
    <row r="824" spans="1:70" hidden="1" x14ac:dyDescent="0.2">
      <c r="A824" s="256">
        <v>1088</v>
      </c>
      <c r="B824" s="229" t="s">
        <v>2345</v>
      </c>
      <c r="C824" s="259" t="s">
        <v>2346</v>
      </c>
      <c r="D824" s="229" t="s">
        <v>2355</v>
      </c>
      <c r="E824" s="3" t="s">
        <v>101</v>
      </c>
      <c r="F824" s="26" t="s">
        <v>102</v>
      </c>
      <c r="G824" s="26" t="s">
        <v>55</v>
      </c>
      <c r="H824" s="26" t="s">
        <v>2348</v>
      </c>
      <c r="J824" s="22">
        <v>10</v>
      </c>
      <c r="L824" s="28" t="s">
        <v>57</v>
      </c>
      <c r="M824" s="22" t="s">
        <v>58</v>
      </c>
      <c r="N824" s="176">
        <v>0</v>
      </c>
      <c r="O824" s="22" t="s">
        <v>59</v>
      </c>
      <c r="P824" s="22" t="s">
        <v>78</v>
      </c>
      <c r="Q824" s="23" t="s">
        <v>902</v>
      </c>
      <c r="R824" s="23" t="s">
        <v>2349</v>
      </c>
      <c r="U824" s="23" t="s">
        <v>2350</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2351</v>
      </c>
      <c r="AU824" s="5" t="s">
        <v>334</v>
      </c>
      <c r="AV824" s="5">
        <v>11.5</v>
      </c>
      <c r="AW824" s="5" t="s">
        <v>2351</v>
      </c>
      <c r="AX824" s="5" t="s">
        <v>116</v>
      </c>
      <c r="BQ824" s="6" t="s">
        <v>2352</v>
      </c>
      <c r="BR824" s="5" t="s">
        <v>2353</v>
      </c>
    </row>
    <row r="825" spans="1:70" hidden="1" x14ac:dyDescent="0.2">
      <c r="A825" s="256">
        <v>1089</v>
      </c>
      <c r="B825" s="229" t="s">
        <v>2345</v>
      </c>
      <c r="C825" s="259" t="s">
        <v>2346</v>
      </c>
      <c r="D825" s="229" t="s">
        <v>2356</v>
      </c>
      <c r="E825" s="3" t="s">
        <v>101</v>
      </c>
      <c r="F825" s="26" t="s">
        <v>102</v>
      </c>
      <c r="G825" s="26" t="s">
        <v>55</v>
      </c>
      <c r="H825" s="26" t="s">
        <v>2348</v>
      </c>
      <c r="J825" s="22">
        <v>10</v>
      </c>
      <c r="L825" s="28" t="s">
        <v>57</v>
      </c>
      <c r="M825" s="22" t="s">
        <v>58</v>
      </c>
      <c r="N825" s="176">
        <v>265</v>
      </c>
      <c r="O825" s="22" t="s">
        <v>59</v>
      </c>
      <c r="P825" s="22" t="s">
        <v>78</v>
      </c>
      <c r="Q825" s="23" t="s">
        <v>902</v>
      </c>
      <c r="R825" s="23" t="s">
        <v>2349</v>
      </c>
      <c r="U825" s="23" t="s">
        <v>2350</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2351</v>
      </c>
      <c r="AU825" s="5" t="s">
        <v>334</v>
      </c>
      <c r="AV825" s="5">
        <v>11.5</v>
      </c>
      <c r="AW825" s="5" t="s">
        <v>2351</v>
      </c>
      <c r="AX825" s="5" t="s">
        <v>116</v>
      </c>
      <c r="BQ825" s="6" t="s">
        <v>2352</v>
      </c>
      <c r="BR825" s="5" t="s">
        <v>2353</v>
      </c>
    </row>
    <row r="826" spans="1:70" hidden="1" x14ac:dyDescent="0.2">
      <c r="A826" s="256">
        <v>1090</v>
      </c>
      <c r="B826" s="229" t="s">
        <v>2357</v>
      </c>
      <c r="C826" s="259" t="s">
        <v>2358</v>
      </c>
      <c r="D826" s="229" t="s">
        <v>2359</v>
      </c>
      <c r="E826" s="3" t="s">
        <v>101</v>
      </c>
      <c r="F826" s="26" t="s">
        <v>102</v>
      </c>
      <c r="G826" s="26" t="s">
        <v>55</v>
      </c>
      <c r="H826" s="26" t="s">
        <v>76</v>
      </c>
      <c r="I826" s="26" t="s">
        <v>2731</v>
      </c>
      <c r="J826" s="22">
        <v>1</v>
      </c>
      <c r="L826" s="28" t="s">
        <v>57</v>
      </c>
      <c r="M826" s="22" t="s">
        <v>77</v>
      </c>
      <c r="N826" s="176">
        <v>0</v>
      </c>
      <c r="O826" s="22" t="s">
        <v>59</v>
      </c>
      <c r="P826" s="22" t="s">
        <v>78</v>
      </c>
      <c r="Q826" s="23" t="s">
        <v>619</v>
      </c>
      <c r="R826" s="23" t="s">
        <v>2360</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2361</v>
      </c>
      <c r="BR826" s="5" t="s">
        <v>2362</v>
      </c>
    </row>
    <row r="827" spans="1:70" hidden="1" x14ac:dyDescent="0.2">
      <c r="A827" s="256">
        <v>1091</v>
      </c>
      <c r="B827" s="229" t="s">
        <v>2357</v>
      </c>
      <c r="C827" s="259" t="s">
        <v>2358</v>
      </c>
      <c r="D827" s="229" t="s">
        <v>2363</v>
      </c>
      <c r="E827" s="3" t="s">
        <v>101</v>
      </c>
      <c r="F827" s="26" t="s">
        <v>102</v>
      </c>
      <c r="G827" s="26" t="s">
        <v>55</v>
      </c>
      <c r="H827" s="26" t="s">
        <v>76</v>
      </c>
      <c r="I827" s="26" t="s">
        <v>2731</v>
      </c>
      <c r="J827" s="22">
        <v>1</v>
      </c>
      <c r="L827" s="28" t="s">
        <v>57</v>
      </c>
      <c r="M827" s="22" t="s">
        <v>77</v>
      </c>
      <c r="N827" s="176">
        <v>73</v>
      </c>
      <c r="O827" s="22" t="s">
        <v>59</v>
      </c>
      <c r="P827" s="22" t="s">
        <v>78</v>
      </c>
      <c r="Q827" s="23" t="s">
        <v>619</v>
      </c>
      <c r="R827" s="23" t="s">
        <v>2360</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2361</v>
      </c>
      <c r="BR827" s="5" t="s">
        <v>2362</v>
      </c>
    </row>
    <row r="828" spans="1:70" hidden="1" x14ac:dyDescent="0.2">
      <c r="A828" s="256">
        <v>1092</v>
      </c>
      <c r="B828" s="229" t="s">
        <v>2357</v>
      </c>
      <c r="C828" s="259" t="s">
        <v>2358</v>
      </c>
      <c r="D828" s="229" t="s">
        <v>2364</v>
      </c>
      <c r="E828" s="3" t="s">
        <v>101</v>
      </c>
      <c r="F828" s="26" t="s">
        <v>102</v>
      </c>
      <c r="G828" s="26" t="s">
        <v>55</v>
      </c>
      <c r="H828" s="26" t="s">
        <v>76</v>
      </c>
      <c r="I828" s="26" t="s">
        <v>2731</v>
      </c>
      <c r="J828" s="22">
        <v>2.5</v>
      </c>
      <c r="L828" s="28" t="s">
        <v>57</v>
      </c>
      <c r="M828" s="22" t="s">
        <v>77</v>
      </c>
      <c r="N828" s="176">
        <v>216</v>
      </c>
      <c r="O828" s="22" t="s">
        <v>59</v>
      </c>
      <c r="P828" s="22" t="s">
        <v>78</v>
      </c>
      <c r="Q828" s="23" t="s">
        <v>619</v>
      </c>
      <c r="R828" s="23" t="s">
        <v>2360</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2361</v>
      </c>
      <c r="BR828" s="5" t="s">
        <v>2362</v>
      </c>
    </row>
    <row r="829" spans="1:70" hidden="1" x14ac:dyDescent="0.2">
      <c r="A829" s="256">
        <v>1093</v>
      </c>
      <c r="B829" s="229" t="s">
        <v>2365</v>
      </c>
      <c r="C829" s="259" t="s">
        <v>2366</v>
      </c>
      <c r="D829" s="229" t="s">
        <v>2367</v>
      </c>
      <c r="E829" s="3" t="s">
        <v>101</v>
      </c>
      <c r="F829" s="26" t="s">
        <v>102</v>
      </c>
      <c r="G829" s="26" t="s">
        <v>55</v>
      </c>
      <c r="H829" s="26" t="s">
        <v>2368</v>
      </c>
      <c r="J829" s="22">
        <v>1</v>
      </c>
      <c r="L829" s="28" t="s">
        <v>57</v>
      </c>
      <c r="M829" s="22" t="s">
        <v>77</v>
      </c>
      <c r="N829" s="176">
        <v>0</v>
      </c>
      <c r="O829" s="22" t="s">
        <v>59</v>
      </c>
      <c r="P829" s="22" t="s">
        <v>78</v>
      </c>
      <c r="Q829" s="23" t="s">
        <v>2369</v>
      </c>
      <c r="R829" s="23" t="s">
        <v>2360</v>
      </c>
      <c r="V829" s="25" t="s">
        <v>613</v>
      </c>
      <c r="W829" s="65">
        <v>10</v>
      </c>
      <c r="Y829" s="25" t="s">
        <v>2370</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2361</v>
      </c>
      <c r="BR829" s="5" t="s">
        <v>2371</v>
      </c>
    </row>
    <row r="830" spans="1:70" hidden="1" x14ac:dyDescent="0.2">
      <c r="A830" s="256">
        <v>1094</v>
      </c>
      <c r="B830" s="229" t="s">
        <v>2365</v>
      </c>
      <c r="C830" s="259" t="s">
        <v>2366</v>
      </c>
      <c r="D830" s="229" t="s">
        <v>2372</v>
      </c>
      <c r="E830" s="3" t="s">
        <v>101</v>
      </c>
      <c r="F830" s="26" t="s">
        <v>102</v>
      </c>
      <c r="G830" s="26" t="s">
        <v>55</v>
      </c>
      <c r="H830" s="26" t="s">
        <v>2368</v>
      </c>
      <c r="J830" s="22">
        <v>1</v>
      </c>
      <c r="L830" s="28" t="s">
        <v>57</v>
      </c>
      <c r="M830" s="22" t="s">
        <v>77</v>
      </c>
      <c r="N830" s="176">
        <v>73</v>
      </c>
      <c r="O830" s="22" t="s">
        <v>59</v>
      </c>
      <c r="P830" s="22" t="s">
        <v>78</v>
      </c>
      <c r="Q830" s="23" t="s">
        <v>2369</v>
      </c>
      <c r="R830" s="23" t="s">
        <v>2360</v>
      </c>
      <c r="V830" s="25" t="s">
        <v>613</v>
      </c>
      <c r="W830" s="65">
        <v>10</v>
      </c>
      <c r="Y830" s="25" t="s">
        <v>2370</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2361</v>
      </c>
      <c r="BR830" s="5" t="s">
        <v>2371</v>
      </c>
    </row>
    <row r="831" spans="1:70" hidden="1" x14ac:dyDescent="0.2">
      <c r="A831" s="256">
        <v>1095</v>
      </c>
      <c r="B831" s="229" t="s">
        <v>2365</v>
      </c>
      <c r="C831" s="259" t="s">
        <v>2366</v>
      </c>
      <c r="D831" s="229" t="s">
        <v>2373</v>
      </c>
      <c r="E831" s="3" t="s">
        <v>101</v>
      </c>
      <c r="F831" s="26" t="s">
        <v>102</v>
      </c>
      <c r="G831" s="26" t="s">
        <v>55</v>
      </c>
      <c r="H831" s="26" t="s">
        <v>2368</v>
      </c>
      <c r="J831" s="22">
        <v>2.5</v>
      </c>
      <c r="L831" s="28" t="s">
        <v>57</v>
      </c>
      <c r="M831" s="22" t="s">
        <v>77</v>
      </c>
      <c r="N831" s="176">
        <v>216</v>
      </c>
      <c r="O831" s="22" t="s">
        <v>59</v>
      </c>
      <c r="P831" s="22" t="s">
        <v>78</v>
      </c>
      <c r="Q831" s="23" t="s">
        <v>2369</v>
      </c>
      <c r="R831" s="23" t="s">
        <v>2360</v>
      </c>
      <c r="V831" s="25" t="s">
        <v>613</v>
      </c>
      <c r="W831" s="65">
        <v>10</v>
      </c>
      <c r="Y831" s="25" t="s">
        <v>2370</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2361</v>
      </c>
      <c r="BR831" s="5" t="s">
        <v>2371</v>
      </c>
    </row>
    <row r="832" spans="1:70" hidden="1" x14ac:dyDescent="0.2">
      <c r="A832" s="257">
        <v>1096</v>
      </c>
      <c r="B832" s="229" t="s">
        <v>2374</v>
      </c>
      <c r="C832" s="259" t="s">
        <v>2375</v>
      </c>
      <c r="D832" s="229" t="s">
        <v>2376</v>
      </c>
      <c r="E832" s="3" t="s">
        <v>101</v>
      </c>
      <c r="F832" s="26" t="s">
        <v>102</v>
      </c>
      <c r="G832" s="26" t="s">
        <v>55</v>
      </c>
      <c r="H832" s="26" t="s">
        <v>2377</v>
      </c>
      <c r="I832" s="26" t="s">
        <v>2378</v>
      </c>
      <c r="J832" s="22">
        <v>10</v>
      </c>
      <c r="L832" s="28" t="s">
        <v>448</v>
      </c>
      <c r="M832" s="22" t="s">
        <v>58</v>
      </c>
      <c r="N832" s="22">
        <v>0</v>
      </c>
      <c r="O832" s="22" t="s">
        <v>59</v>
      </c>
      <c r="P832" s="22" t="s">
        <v>78</v>
      </c>
      <c r="Q832" s="23" t="s">
        <v>2379</v>
      </c>
      <c r="R832" s="23" t="s">
        <v>2380</v>
      </c>
      <c r="T832" s="23" t="s">
        <v>2381</v>
      </c>
      <c r="U832" s="23" t="s">
        <v>2382</v>
      </c>
      <c r="Z832" s="83" t="s">
        <v>62</v>
      </c>
      <c r="AA832" s="6">
        <v>12</v>
      </c>
      <c r="AD832" s="5" t="s">
        <v>79</v>
      </c>
      <c r="AI832" s="5">
        <v>19</v>
      </c>
      <c r="AJ832" s="5">
        <v>55</v>
      </c>
      <c r="BB832" s="6" t="s">
        <v>366</v>
      </c>
      <c r="BG832" s="6">
        <v>18.5</v>
      </c>
      <c r="BH832" s="6">
        <v>32</v>
      </c>
      <c r="BQ832" s="6" t="s">
        <v>213</v>
      </c>
      <c r="BR832" s="5" t="s">
        <v>2383</v>
      </c>
    </row>
    <row r="833" spans="1:70" hidden="1" x14ac:dyDescent="0.2">
      <c r="A833" s="257">
        <v>1097</v>
      </c>
      <c r="B833" s="229" t="s">
        <v>2374</v>
      </c>
      <c r="C833" s="259" t="s">
        <v>2375</v>
      </c>
      <c r="D833" s="229" t="s">
        <v>2384</v>
      </c>
      <c r="E833" s="3" t="s">
        <v>101</v>
      </c>
      <c r="F833" s="26" t="s">
        <v>102</v>
      </c>
      <c r="G833" s="26" t="s">
        <v>55</v>
      </c>
      <c r="H833" s="26" t="s">
        <v>2377</v>
      </c>
      <c r="I833" s="26" t="s">
        <v>2378</v>
      </c>
      <c r="J833" s="22">
        <v>10</v>
      </c>
      <c r="L833" s="28" t="s">
        <v>448</v>
      </c>
      <c r="M833" s="22" t="s">
        <v>58</v>
      </c>
      <c r="N833" s="22">
        <v>72</v>
      </c>
      <c r="O833" s="22" t="s">
        <v>59</v>
      </c>
      <c r="P833" s="22" t="s">
        <v>78</v>
      </c>
      <c r="Q833" s="23" t="s">
        <v>2379</v>
      </c>
      <c r="R833" s="23" t="s">
        <v>2380</v>
      </c>
      <c r="T833" s="23" t="s">
        <v>2381</v>
      </c>
      <c r="U833" s="23" t="s">
        <v>2382</v>
      </c>
      <c r="Z833" s="83" t="s">
        <v>62</v>
      </c>
      <c r="AA833" s="6">
        <v>8</v>
      </c>
      <c r="AD833" s="5" t="s">
        <v>79</v>
      </c>
      <c r="AI833" s="5">
        <v>19</v>
      </c>
      <c r="AJ833" s="5">
        <v>55</v>
      </c>
      <c r="BB833" s="6" t="s">
        <v>366</v>
      </c>
      <c r="BG833" s="6">
        <v>18.5</v>
      </c>
      <c r="BH833" s="6">
        <v>32</v>
      </c>
      <c r="BQ833" s="6" t="s">
        <v>213</v>
      </c>
      <c r="BR833" s="5" t="s">
        <v>2383</v>
      </c>
    </row>
    <row r="834" spans="1:70" hidden="1" x14ac:dyDescent="0.2">
      <c r="A834" s="257">
        <v>1098</v>
      </c>
      <c r="B834" s="229" t="s">
        <v>2374</v>
      </c>
      <c r="C834" s="259" t="s">
        <v>2375</v>
      </c>
      <c r="D834" s="229" t="s">
        <v>2385</v>
      </c>
      <c r="E834" s="3" t="s">
        <v>101</v>
      </c>
      <c r="F834" s="26" t="s">
        <v>102</v>
      </c>
      <c r="G834" s="26" t="s">
        <v>55</v>
      </c>
      <c r="H834" s="26" t="s">
        <v>2377</v>
      </c>
      <c r="I834" s="26" t="s">
        <v>2378</v>
      </c>
      <c r="J834" s="22">
        <v>10</v>
      </c>
      <c r="L834" s="28" t="s">
        <v>448</v>
      </c>
      <c r="M834" s="22" t="s">
        <v>58</v>
      </c>
      <c r="N834" s="22">
        <v>0</v>
      </c>
      <c r="O834" s="22" t="s">
        <v>59</v>
      </c>
      <c r="P834" s="22" t="s">
        <v>78</v>
      </c>
      <c r="Q834" s="23" t="s">
        <v>2379</v>
      </c>
      <c r="R834" s="23" t="s">
        <v>2380</v>
      </c>
      <c r="T834" s="23" t="s">
        <v>2381</v>
      </c>
      <c r="U834" s="23" t="s">
        <v>2382</v>
      </c>
      <c r="Z834" s="83" t="s">
        <v>62</v>
      </c>
      <c r="AA834" s="6">
        <v>8</v>
      </c>
      <c r="AD834" s="5" t="s">
        <v>79</v>
      </c>
      <c r="AI834" s="5">
        <v>19</v>
      </c>
      <c r="AJ834" s="5">
        <v>55</v>
      </c>
      <c r="BB834" s="6" t="s">
        <v>366</v>
      </c>
      <c r="BG834" s="6">
        <v>18.5</v>
      </c>
      <c r="BH834" s="6">
        <v>32</v>
      </c>
      <c r="BQ834" s="6" t="s">
        <v>213</v>
      </c>
      <c r="BR834" s="5" t="s">
        <v>2386</v>
      </c>
    </row>
    <row r="835" spans="1:70" hidden="1" x14ac:dyDescent="0.2">
      <c r="A835" s="257">
        <v>1099</v>
      </c>
      <c r="B835" s="229" t="s">
        <v>2374</v>
      </c>
      <c r="C835" s="259" t="s">
        <v>2375</v>
      </c>
      <c r="D835" s="229" t="s">
        <v>2387</v>
      </c>
      <c r="E835" s="3" t="s">
        <v>101</v>
      </c>
      <c r="F835" s="26" t="s">
        <v>102</v>
      </c>
      <c r="G835" s="26" t="s">
        <v>55</v>
      </c>
      <c r="H835" s="26" t="s">
        <v>2377</v>
      </c>
      <c r="I835" s="26" t="s">
        <v>2378</v>
      </c>
      <c r="J835" s="22">
        <v>10</v>
      </c>
      <c r="L835" s="28" t="s">
        <v>448</v>
      </c>
      <c r="M835" s="22" t="s">
        <v>58</v>
      </c>
      <c r="N835" s="22">
        <v>72</v>
      </c>
      <c r="O835" s="22" t="s">
        <v>59</v>
      </c>
      <c r="P835" s="22" t="s">
        <v>78</v>
      </c>
      <c r="Q835" s="23" t="s">
        <v>2379</v>
      </c>
      <c r="R835" s="23" t="s">
        <v>2380</v>
      </c>
      <c r="T835" s="23" t="s">
        <v>2381</v>
      </c>
      <c r="U835" s="23" t="s">
        <v>2382</v>
      </c>
      <c r="Z835" s="83" t="s">
        <v>62</v>
      </c>
      <c r="AA835" s="6">
        <v>8</v>
      </c>
      <c r="AD835" s="5" t="s">
        <v>79</v>
      </c>
      <c r="AI835" s="5">
        <v>19</v>
      </c>
      <c r="AJ835" s="5">
        <v>55</v>
      </c>
      <c r="BB835" s="6" t="s">
        <v>366</v>
      </c>
      <c r="BG835" s="6">
        <v>18.5</v>
      </c>
      <c r="BH835" s="6">
        <v>32</v>
      </c>
      <c r="BQ835" s="6" t="s">
        <v>213</v>
      </c>
      <c r="BR835" s="5" t="s">
        <v>2383</v>
      </c>
    </row>
    <row r="836" spans="1:70" hidden="1" x14ac:dyDescent="0.2">
      <c r="A836" s="254">
        <v>1102</v>
      </c>
      <c r="B836" s="229" t="s">
        <v>2165</v>
      </c>
      <c r="C836" s="259" t="s">
        <v>1967</v>
      </c>
      <c r="D836" s="229" t="s">
        <v>2801</v>
      </c>
      <c r="E836" s="3" t="s">
        <v>1951</v>
      </c>
      <c r="F836" s="26" t="s">
        <v>102</v>
      </c>
      <c r="G836" s="26" t="s">
        <v>55</v>
      </c>
      <c r="H836" s="26" t="s">
        <v>2388</v>
      </c>
      <c r="J836" s="22">
        <v>0.125</v>
      </c>
      <c r="L836" s="28" t="s">
        <v>57</v>
      </c>
      <c r="M836" s="22" t="s">
        <v>58</v>
      </c>
      <c r="N836" s="22">
        <v>25</v>
      </c>
      <c r="O836" s="22" t="s">
        <v>59</v>
      </c>
      <c r="P836" s="22" t="s">
        <v>78</v>
      </c>
      <c r="R836" s="23" t="s">
        <v>2389</v>
      </c>
      <c r="U836" s="23" t="s">
        <v>1969</v>
      </c>
      <c r="V836" s="25" t="s">
        <v>642</v>
      </c>
      <c r="W836" s="65" t="s">
        <v>2390</v>
      </c>
      <c r="X836" s="106" t="s">
        <v>2392</v>
      </c>
      <c r="Z836" s="83" t="s">
        <v>62</v>
      </c>
      <c r="AA836" s="6">
        <v>12</v>
      </c>
      <c r="AB836" s="6">
        <v>6</v>
      </c>
      <c r="AD836" s="5" t="s">
        <v>79</v>
      </c>
      <c r="AI836" s="5">
        <v>21</v>
      </c>
      <c r="AJ836" s="5">
        <v>39</v>
      </c>
      <c r="BQ836" s="6" t="s">
        <v>213</v>
      </c>
      <c r="BR836" s="5" t="s">
        <v>2391</v>
      </c>
    </row>
    <row r="837" spans="1:70" hidden="1" x14ac:dyDescent="0.2">
      <c r="A837" s="254">
        <v>1103</v>
      </c>
      <c r="B837" s="229" t="s">
        <v>2393</v>
      </c>
      <c r="C837" s="259" t="s">
        <v>2394</v>
      </c>
      <c r="D837" s="229" t="s">
        <v>2086</v>
      </c>
      <c r="E837" s="3" t="s">
        <v>2030</v>
      </c>
      <c r="F837" s="26" t="s">
        <v>102</v>
      </c>
      <c r="G837" s="26" t="s">
        <v>55</v>
      </c>
      <c r="H837" s="26" t="s">
        <v>56</v>
      </c>
      <c r="J837" s="22">
        <v>1</v>
      </c>
      <c r="L837" s="28" t="s">
        <v>57</v>
      </c>
      <c r="M837" s="22" t="s">
        <v>58</v>
      </c>
      <c r="N837" s="22" t="s">
        <v>2395</v>
      </c>
      <c r="O837" s="22" t="s">
        <v>59</v>
      </c>
      <c r="P837" s="22" t="s">
        <v>2802</v>
      </c>
      <c r="R837" s="23" t="s">
        <v>2803</v>
      </c>
      <c r="V837" s="25" t="s">
        <v>642</v>
      </c>
      <c r="Y837" s="25" t="s">
        <v>2397</v>
      </c>
      <c r="Z837" s="83" t="s">
        <v>62</v>
      </c>
      <c r="AA837" s="6">
        <v>20</v>
      </c>
      <c r="AB837" s="6">
        <v>0</v>
      </c>
      <c r="AD837" s="5" t="s">
        <v>79</v>
      </c>
      <c r="AI837" s="5">
        <v>20</v>
      </c>
      <c r="AJ837" s="5">
        <v>44</v>
      </c>
      <c r="AL837" s="6" t="s">
        <v>80</v>
      </c>
      <c r="AQ837" s="6">
        <v>59</v>
      </c>
      <c r="AR837" s="6">
        <v>100</v>
      </c>
      <c r="BQ837" s="6" t="s">
        <v>213</v>
      </c>
      <c r="BR837" s="5" t="s">
        <v>2804</v>
      </c>
    </row>
    <row r="838" spans="1:70" hidden="1" x14ac:dyDescent="0.2">
      <c r="A838" s="254">
        <v>1104</v>
      </c>
      <c r="B838" s="229" t="s">
        <v>2393</v>
      </c>
      <c r="C838" s="259" t="s">
        <v>2394</v>
      </c>
      <c r="D838" s="229" t="s">
        <v>2398</v>
      </c>
      <c r="E838" s="3" t="s">
        <v>2030</v>
      </c>
      <c r="F838" s="26" t="s">
        <v>102</v>
      </c>
      <c r="G838" s="26" t="s">
        <v>55</v>
      </c>
      <c r="H838" s="26" t="s">
        <v>56</v>
      </c>
      <c r="J838" s="22">
        <v>1</v>
      </c>
      <c r="L838" s="28" t="s">
        <v>57</v>
      </c>
      <c r="M838" s="22" t="s">
        <v>58</v>
      </c>
      <c r="N838" s="22" t="s">
        <v>2399</v>
      </c>
      <c r="O838" s="22" t="s">
        <v>59</v>
      </c>
      <c r="P838" s="22" t="s">
        <v>2802</v>
      </c>
      <c r="R838" s="23" t="s">
        <v>2803</v>
      </c>
      <c r="V838" s="25" t="s">
        <v>642</v>
      </c>
      <c r="Y838" s="25" t="s">
        <v>2397</v>
      </c>
      <c r="Z838" s="83" t="s">
        <v>62</v>
      </c>
      <c r="AA838" s="6">
        <v>20</v>
      </c>
      <c r="AB838" s="6">
        <v>0</v>
      </c>
      <c r="AD838" s="5" t="s">
        <v>79</v>
      </c>
      <c r="AI838" s="5">
        <v>20</v>
      </c>
      <c r="AJ838" s="5">
        <v>44</v>
      </c>
      <c r="AL838" s="6" t="s">
        <v>80</v>
      </c>
      <c r="AQ838" s="6">
        <v>59</v>
      </c>
      <c r="AR838" s="6">
        <v>100</v>
      </c>
      <c r="BQ838" s="6" t="s">
        <v>213</v>
      </c>
      <c r="BR838" s="5" t="s">
        <v>2804</v>
      </c>
    </row>
    <row r="839" spans="1:70" hidden="1" x14ac:dyDescent="0.2">
      <c r="A839" s="254">
        <v>1105</v>
      </c>
      <c r="B839" s="229" t="s">
        <v>2393</v>
      </c>
      <c r="C839" s="259" t="s">
        <v>2394</v>
      </c>
      <c r="D839" s="229" t="s">
        <v>2400</v>
      </c>
      <c r="E839" s="3" t="s">
        <v>1091</v>
      </c>
      <c r="F839" s="26" t="s">
        <v>102</v>
      </c>
      <c r="G839" s="26" t="s">
        <v>55</v>
      </c>
      <c r="H839" s="26" t="s">
        <v>156</v>
      </c>
      <c r="J839" s="22" t="s">
        <v>2805</v>
      </c>
      <c r="L839" s="28" t="s">
        <v>57</v>
      </c>
      <c r="M839" s="22" t="s">
        <v>58</v>
      </c>
      <c r="N839" s="22" t="s">
        <v>2611</v>
      </c>
      <c r="O839" s="22" t="s">
        <v>59</v>
      </c>
      <c r="P839" s="22" t="s">
        <v>2401</v>
      </c>
      <c r="Q839" s="23" t="s">
        <v>2402</v>
      </c>
      <c r="R839" s="23" t="s">
        <v>2403</v>
      </c>
      <c r="V839" s="25" t="s">
        <v>642</v>
      </c>
      <c r="Y839" s="25" t="s">
        <v>2397</v>
      </c>
      <c r="Z839" s="83" t="s">
        <v>62</v>
      </c>
      <c r="AA839" s="6">
        <v>20</v>
      </c>
      <c r="AB839" s="6">
        <v>0</v>
      </c>
      <c r="AD839" s="5" t="s">
        <v>79</v>
      </c>
      <c r="AI839" s="5">
        <v>20</v>
      </c>
      <c r="AJ839" s="5">
        <v>44</v>
      </c>
      <c r="AL839" s="6" t="s">
        <v>80</v>
      </c>
      <c r="AQ839" s="6">
        <v>59</v>
      </c>
      <c r="AR839" s="6">
        <v>100</v>
      </c>
      <c r="BQ839" s="6" t="s">
        <v>213</v>
      </c>
      <c r="BR839" s="5" t="s">
        <v>2804</v>
      </c>
    </row>
    <row r="840" spans="1:70" hidden="1" x14ac:dyDescent="0.2">
      <c r="A840" s="254">
        <v>1106</v>
      </c>
      <c r="B840" s="229" t="s">
        <v>2393</v>
      </c>
      <c r="C840" s="259" t="s">
        <v>2394</v>
      </c>
      <c r="D840" s="229" t="s">
        <v>2404</v>
      </c>
      <c r="E840" s="3" t="s">
        <v>1091</v>
      </c>
      <c r="F840" s="26" t="s">
        <v>102</v>
      </c>
      <c r="G840" s="26" t="s">
        <v>55</v>
      </c>
      <c r="H840" s="26" t="s">
        <v>156</v>
      </c>
      <c r="J840" s="22" t="s">
        <v>2805</v>
      </c>
      <c r="L840" s="28" t="s">
        <v>57</v>
      </c>
      <c r="M840" s="22" t="s">
        <v>58</v>
      </c>
      <c r="N840" s="22" t="s">
        <v>2611</v>
      </c>
      <c r="O840" s="22" t="s">
        <v>59</v>
      </c>
      <c r="P840" s="22" t="s">
        <v>2401</v>
      </c>
      <c r="Q840" s="23" t="s">
        <v>2402</v>
      </c>
      <c r="R840" s="23" t="s">
        <v>2403</v>
      </c>
      <c r="V840" s="25" t="s">
        <v>642</v>
      </c>
      <c r="Y840" s="25" t="s">
        <v>2397</v>
      </c>
      <c r="Z840" s="83" t="s">
        <v>62</v>
      </c>
      <c r="AA840" s="6">
        <v>20</v>
      </c>
      <c r="AB840" s="6">
        <v>0</v>
      </c>
      <c r="AD840" s="5" t="s">
        <v>79</v>
      </c>
      <c r="AI840" s="5">
        <v>20</v>
      </c>
      <c r="AJ840" s="5">
        <v>44</v>
      </c>
      <c r="AL840" s="6" t="s">
        <v>80</v>
      </c>
      <c r="AQ840" s="6">
        <v>59</v>
      </c>
      <c r="AR840" s="6">
        <v>100</v>
      </c>
      <c r="BQ840" s="6" t="s">
        <v>213</v>
      </c>
      <c r="BR840" s="5" t="s">
        <v>2804</v>
      </c>
    </row>
    <row r="841" spans="1:70" hidden="1" x14ac:dyDescent="0.2">
      <c r="A841" s="257">
        <v>1107</v>
      </c>
      <c r="B841" s="229" t="s">
        <v>2405</v>
      </c>
      <c r="C841" s="259" t="s">
        <v>2406</v>
      </c>
      <c r="D841" s="229" t="s">
        <v>2407</v>
      </c>
      <c r="E841" s="3" t="s">
        <v>101</v>
      </c>
      <c r="F841" s="26" t="s">
        <v>102</v>
      </c>
      <c r="G841" s="26" t="s">
        <v>55</v>
      </c>
      <c r="H841" s="26" t="s">
        <v>2408</v>
      </c>
      <c r="J841" s="22">
        <v>15</v>
      </c>
      <c r="L841" s="28" t="s">
        <v>57</v>
      </c>
      <c r="M841" s="22" t="s">
        <v>58</v>
      </c>
      <c r="N841" s="22">
        <v>0</v>
      </c>
      <c r="O841" s="22" t="s">
        <v>59</v>
      </c>
      <c r="P841" s="22" t="s">
        <v>78</v>
      </c>
      <c r="Q841" s="23" t="s">
        <v>2409</v>
      </c>
      <c r="R841" s="23" t="s">
        <v>2410</v>
      </c>
      <c r="T841" s="23">
        <v>150</v>
      </c>
      <c r="V841" s="25" t="s">
        <v>613</v>
      </c>
      <c r="W841" s="65">
        <v>3</v>
      </c>
      <c r="X841" s="106" t="s">
        <v>202</v>
      </c>
      <c r="Y841" s="25" t="s">
        <v>2411</v>
      </c>
      <c r="Z841" s="83" t="s">
        <v>62</v>
      </c>
      <c r="AA841" s="6">
        <v>9</v>
      </c>
      <c r="AB841" s="6">
        <v>9</v>
      </c>
      <c r="AD841" s="5" t="s">
        <v>79</v>
      </c>
      <c r="AI841" s="5">
        <v>19</v>
      </c>
      <c r="AJ841" s="5">
        <v>28</v>
      </c>
      <c r="AL841" s="6" t="s">
        <v>80</v>
      </c>
      <c r="AQ841" s="6">
        <v>55</v>
      </c>
      <c r="AR841" s="6">
        <v>80</v>
      </c>
      <c r="BQ841" s="6" t="s">
        <v>353</v>
      </c>
      <c r="BR841" s="5" t="s">
        <v>2412</v>
      </c>
    </row>
    <row r="842" spans="1:70" hidden="1" x14ac:dyDescent="0.2">
      <c r="A842" s="257">
        <v>1108</v>
      </c>
      <c r="B842" s="229" t="s">
        <v>2405</v>
      </c>
      <c r="C842" s="259" t="s">
        <v>2406</v>
      </c>
      <c r="D842" s="229" t="s">
        <v>2413</v>
      </c>
      <c r="E842" s="3" t="s">
        <v>101</v>
      </c>
      <c r="F842" s="26" t="s">
        <v>102</v>
      </c>
      <c r="G842" s="26" t="s">
        <v>55</v>
      </c>
      <c r="H842" s="26" t="s">
        <v>2408</v>
      </c>
      <c r="J842" s="22">
        <v>15</v>
      </c>
      <c r="L842" s="28" t="s">
        <v>57</v>
      </c>
      <c r="M842" s="22" t="s">
        <v>58</v>
      </c>
      <c r="N842" s="22">
        <v>25</v>
      </c>
      <c r="O842" s="22" t="s">
        <v>59</v>
      </c>
      <c r="P842" s="22" t="s">
        <v>78</v>
      </c>
      <c r="Q842" s="23" t="s">
        <v>2409</v>
      </c>
      <c r="R842" s="23" t="s">
        <v>2414</v>
      </c>
      <c r="T842" s="23">
        <v>150</v>
      </c>
      <c r="V842" s="25" t="s">
        <v>613</v>
      </c>
      <c r="W842" s="65">
        <v>3</v>
      </c>
      <c r="X842" s="106" t="s">
        <v>202</v>
      </c>
      <c r="Y842" s="25" t="s">
        <v>2411</v>
      </c>
      <c r="Z842" s="83" t="s">
        <v>62</v>
      </c>
      <c r="AA842" s="6">
        <v>9</v>
      </c>
      <c r="AB842" s="6">
        <v>9</v>
      </c>
      <c r="AD842" s="5" t="s">
        <v>79</v>
      </c>
      <c r="AI842" s="5">
        <v>19</v>
      </c>
      <c r="AJ842" s="5">
        <v>28</v>
      </c>
      <c r="AL842" s="6" t="s">
        <v>80</v>
      </c>
      <c r="AQ842" s="6">
        <v>55</v>
      </c>
      <c r="AR842" s="6">
        <v>80</v>
      </c>
      <c r="BQ842" s="6" t="s">
        <v>353</v>
      </c>
      <c r="BR842" s="5" t="s">
        <v>2412</v>
      </c>
    </row>
    <row r="843" spans="1:70" hidden="1" x14ac:dyDescent="0.2">
      <c r="A843" s="257">
        <v>1109</v>
      </c>
      <c r="B843" s="229" t="s">
        <v>2405</v>
      </c>
      <c r="C843" s="259" t="s">
        <v>2406</v>
      </c>
      <c r="D843" s="229" t="s">
        <v>382</v>
      </c>
      <c r="E843" s="3" t="s">
        <v>382</v>
      </c>
      <c r="F843" s="26" t="s">
        <v>102</v>
      </c>
      <c r="G843" s="26" t="s">
        <v>55</v>
      </c>
      <c r="H843" s="26" t="s">
        <v>56</v>
      </c>
      <c r="J843" s="22">
        <v>80</v>
      </c>
      <c r="L843" s="28" t="s">
        <v>57</v>
      </c>
      <c r="M843" s="22" t="s">
        <v>58</v>
      </c>
      <c r="N843" s="22" t="s">
        <v>2415</v>
      </c>
      <c r="O843" s="22" t="s">
        <v>59</v>
      </c>
      <c r="P843" s="22" t="s">
        <v>91</v>
      </c>
      <c r="Q843" s="23" t="s">
        <v>2416</v>
      </c>
      <c r="R843" s="23" t="s">
        <v>2417</v>
      </c>
      <c r="Z843" s="83" t="s">
        <v>62</v>
      </c>
      <c r="AA843" s="6">
        <v>9</v>
      </c>
      <c r="AB843" s="6">
        <v>9</v>
      </c>
      <c r="AD843" s="5" t="s">
        <v>79</v>
      </c>
      <c r="AI843" s="5">
        <v>19</v>
      </c>
      <c r="AJ843" s="5">
        <v>28</v>
      </c>
      <c r="AL843" s="6" t="s">
        <v>80</v>
      </c>
      <c r="AQ843" s="6">
        <v>55</v>
      </c>
      <c r="AR843" s="6">
        <v>80</v>
      </c>
      <c r="BQ843" s="6" t="s">
        <v>353</v>
      </c>
      <c r="BR843" s="5" t="s">
        <v>2412</v>
      </c>
    </row>
    <row r="844" spans="1:70" hidden="1" x14ac:dyDescent="0.2">
      <c r="A844" s="257">
        <v>1110</v>
      </c>
      <c r="B844" s="229" t="s">
        <v>2418</v>
      </c>
      <c r="C844" s="259" t="s">
        <v>2419</v>
      </c>
      <c r="D844" s="229" t="s">
        <v>2420</v>
      </c>
      <c r="E844" s="3" t="s">
        <v>101</v>
      </c>
      <c r="F844" s="26" t="s">
        <v>102</v>
      </c>
      <c r="H844" s="26" t="s">
        <v>1944</v>
      </c>
      <c r="J844" s="22">
        <v>0.05</v>
      </c>
      <c r="L844" s="28" t="s">
        <v>106</v>
      </c>
      <c r="M844" s="22" t="s">
        <v>77</v>
      </c>
      <c r="N844" s="22">
        <v>0</v>
      </c>
      <c r="O844" s="22" t="s">
        <v>59</v>
      </c>
      <c r="P844" s="22" t="s">
        <v>78</v>
      </c>
      <c r="S844" s="24">
        <v>30</v>
      </c>
      <c r="Z844" s="83" t="s">
        <v>62</v>
      </c>
      <c r="AA844" s="6">
        <v>18</v>
      </c>
    </row>
    <row r="845" spans="1:70" hidden="1" x14ac:dyDescent="0.2">
      <c r="A845" s="257">
        <v>1111</v>
      </c>
      <c r="B845" s="229" t="s">
        <v>2418</v>
      </c>
      <c r="C845" s="259" t="s">
        <v>2419</v>
      </c>
      <c r="D845" s="229" t="s">
        <v>2421</v>
      </c>
      <c r="E845" s="3" t="s">
        <v>101</v>
      </c>
      <c r="F845" s="26" t="s">
        <v>102</v>
      </c>
      <c r="H845" s="26" t="s">
        <v>1944</v>
      </c>
      <c r="J845" s="22">
        <v>0.05</v>
      </c>
      <c r="L845" s="28" t="s">
        <v>106</v>
      </c>
      <c r="M845" s="22" t="s">
        <v>77</v>
      </c>
      <c r="N845" s="22">
        <v>168</v>
      </c>
      <c r="O845" s="22" t="s">
        <v>59</v>
      </c>
      <c r="P845" s="22" t="s">
        <v>78</v>
      </c>
      <c r="S845" s="24">
        <v>30</v>
      </c>
      <c r="Z845" s="83" t="s">
        <v>62</v>
      </c>
      <c r="AA845" s="6">
        <v>18</v>
      </c>
    </row>
    <row r="846" spans="1:70" hidden="1" x14ac:dyDescent="0.2">
      <c r="A846" s="91">
        <v>1112</v>
      </c>
      <c r="B846" s="229" t="s">
        <v>2422</v>
      </c>
      <c r="C846" s="259" t="s">
        <v>2423</v>
      </c>
      <c r="D846" s="229" t="s">
        <v>2424</v>
      </c>
    </row>
    <row r="847" spans="1:70" hidden="1" x14ac:dyDescent="0.2">
      <c r="A847" s="91">
        <v>1113</v>
      </c>
      <c r="B847" s="229" t="s">
        <v>2393</v>
      </c>
      <c r="C847" s="259" t="s">
        <v>2394</v>
      </c>
      <c r="D847" s="229" t="s">
        <v>2809</v>
      </c>
      <c r="E847" s="3" t="s">
        <v>2030</v>
      </c>
      <c r="F847" s="26" t="s">
        <v>102</v>
      </c>
      <c r="G847" s="26" t="s">
        <v>55</v>
      </c>
      <c r="H847" s="26" t="s">
        <v>56</v>
      </c>
      <c r="J847" s="22">
        <v>1</v>
      </c>
      <c r="L847" s="28" t="s">
        <v>57</v>
      </c>
      <c r="M847" s="22" t="s">
        <v>58</v>
      </c>
      <c r="N847" s="22" t="s">
        <v>2399</v>
      </c>
      <c r="O847" s="22" t="s">
        <v>59</v>
      </c>
      <c r="P847" s="22" t="s">
        <v>2802</v>
      </c>
      <c r="R847" s="23" t="s">
        <v>2803</v>
      </c>
      <c r="V847" s="25" t="s">
        <v>642</v>
      </c>
      <c r="Y847" s="25" t="s">
        <v>2397</v>
      </c>
      <c r="Z847" s="83" t="s">
        <v>62</v>
      </c>
      <c r="AA847" s="6">
        <v>20</v>
      </c>
      <c r="AB847" s="6">
        <v>0</v>
      </c>
      <c r="AD847" s="5" t="s">
        <v>79</v>
      </c>
      <c r="AI847" s="5">
        <v>20</v>
      </c>
      <c r="AJ847" s="5">
        <v>44</v>
      </c>
      <c r="AL847" s="6" t="s">
        <v>80</v>
      </c>
      <c r="AQ847" s="6">
        <v>59</v>
      </c>
      <c r="AR847" s="6">
        <v>100</v>
      </c>
      <c r="BQ847" s="6" t="s">
        <v>213</v>
      </c>
      <c r="BR847" s="5" t="s">
        <v>2804</v>
      </c>
    </row>
    <row r="848" spans="1:70" hidden="1" x14ac:dyDescent="0.2">
      <c r="A848" s="91">
        <v>1114</v>
      </c>
      <c r="B848" s="229" t="s">
        <v>2393</v>
      </c>
      <c r="C848" s="259" t="s">
        <v>2394</v>
      </c>
      <c r="D848" s="229" t="s">
        <v>2810</v>
      </c>
      <c r="E848" s="3" t="s">
        <v>1091</v>
      </c>
      <c r="F848" s="26" t="s">
        <v>102</v>
      </c>
      <c r="G848" s="26" t="s">
        <v>55</v>
      </c>
      <c r="H848" s="26" t="s">
        <v>156</v>
      </c>
      <c r="J848" s="22" t="s">
        <v>2805</v>
      </c>
      <c r="L848" s="28" t="s">
        <v>57</v>
      </c>
      <c r="M848" s="22" t="s">
        <v>58</v>
      </c>
      <c r="N848" s="22" t="s">
        <v>2611</v>
      </c>
      <c r="O848" s="22" t="s">
        <v>59</v>
      </c>
      <c r="P848" s="22" t="s">
        <v>2401</v>
      </c>
      <c r="Q848" s="23" t="s">
        <v>2402</v>
      </c>
      <c r="R848" s="23" t="s">
        <v>2403</v>
      </c>
      <c r="V848" s="25" t="s">
        <v>642</v>
      </c>
      <c r="Y848" s="25" t="s">
        <v>2397</v>
      </c>
      <c r="Z848" s="83" t="s">
        <v>62</v>
      </c>
      <c r="AA848" s="6">
        <v>20</v>
      </c>
      <c r="AB848" s="6">
        <v>0</v>
      </c>
      <c r="AD848" s="5" t="s">
        <v>79</v>
      </c>
      <c r="AI848" s="5">
        <v>20</v>
      </c>
      <c r="AJ848" s="5">
        <v>44</v>
      </c>
      <c r="AL848" s="6" t="s">
        <v>80</v>
      </c>
      <c r="AQ848" s="6">
        <v>59</v>
      </c>
      <c r="AR848" s="6">
        <v>100</v>
      </c>
      <c r="BQ848" s="6" t="s">
        <v>213</v>
      </c>
      <c r="BR848" s="5" t="s">
        <v>2804</v>
      </c>
    </row>
    <row r="849" spans="1:70" hidden="1" x14ac:dyDescent="0.2">
      <c r="A849" s="257">
        <v>1115</v>
      </c>
      <c r="B849" s="229" t="s">
        <v>2418</v>
      </c>
      <c r="C849" s="259" t="s">
        <v>2419</v>
      </c>
      <c r="D849" s="229" t="s">
        <v>2420</v>
      </c>
      <c r="E849" s="3" t="s">
        <v>101</v>
      </c>
      <c r="F849" s="26" t="s">
        <v>102</v>
      </c>
      <c r="H849" s="26" t="s">
        <v>1944</v>
      </c>
      <c r="J849" s="22">
        <v>4</v>
      </c>
      <c r="L849" s="28" t="s">
        <v>57</v>
      </c>
      <c r="M849" s="22" t="s">
        <v>58</v>
      </c>
      <c r="N849" s="22">
        <v>24</v>
      </c>
      <c r="O849" s="22" t="s">
        <v>59</v>
      </c>
      <c r="P849" s="22" t="s">
        <v>78</v>
      </c>
      <c r="Z849" s="83" t="s">
        <v>62</v>
      </c>
      <c r="AA849" s="6">
        <v>18</v>
      </c>
    </row>
    <row r="850" spans="1:70" hidden="1" x14ac:dyDescent="0.2">
      <c r="A850" s="257">
        <v>1116</v>
      </c>
      <c r="B850" s="229" t="s">
        <v>2418</v>
      </c>
      <c r="C850" s="259" t="s">
        <v>2419</v>
      </c>
      <c r="D850" s="229" t="s">
        <v>2421</v>
      </c>
      <c r="E850" s="3" t="s">
        <v>101</v>
      </c>
      <c r="F850" s="26" t="s">
        <v>102</v>
      </c>
      <c r="H850" s="26" t="s">
        <v>1944</v>
      </c>
      <c r="J850" s="22">
        <v>4</v>
      </c>
      <c r="L850" s="28" t="s">
        <v>57</v>
      </c>
      <c r="M850" s="22" t="s">
        <v>58</v>
      </c>
      <c r="N850" s="22">
        <v>192</v>
      </c>
      <c r="O850" s="22" t="s">
        <v>59</v>
      </c>
      <c r="P850" s="22" t="s">
        <v>78</v>
      </c>
      <c r="Z850" s="83" t="s">
        <v>62</v>
      </c>
      <c r="AA850" s="6">
        <v>18</v>
      </c>
    </row>
    <row r="851" spans="1:70" hidden="1" x14ac:dyDescent="0.2">
      <c r="A851" s="257">
        <v>2000</v>
      </c>
      <c r="B851" s="229" t="s">
        <v>2425</v>
      </c>
      <c r="C851" s="259" t="s">
        <v>2778</v>
      </c>
      <c r="D851" s="229" t="s">
        <v>2426</v>
      </c>
      <c r="E851" s="3" t="s">
        <v>101</v>
      </c>
      <c r="F851" s="26" t="s">
        <v>102</v>
      </c>
      <c r="G851" s="26" t="s">
        <v>55</v>
      </c>
      <c r="H851" s="26" t="s">
        <v>2246</v>
      </c>
      <c r="J851" s="22">
        <v>1</v>
      </c>
      <c r="L851" s="28" t="s">
        <v>57</v>
      </c>
      <c r="M851" s="22" t="s">
        <v>58</v>
      </c>
      <c r="N851" s="22">
        <v>0</v>
      </c>
      <c r="O851" s="22" t="s">
        <v>59</v>
      </c>
      <c r="P851" s="22" t="s">
        <v>78</v>
      </c>
      <c r="Q851" s="23" t="s">
        <v>2427</v>
      </c>
      <c r="R851" s="23" t="s">
        <v>2428</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2429</v>
      </c>
      <c r="BR851" s="5" t="s">
        <v>2430</v>
      </c>
    </row>
    <row r="852" spans="1:70" hidden="1" x14ac:dyDescent="0.2">
      <c r="A852" s="257">
        <v>2001</v>
      </c>
      <c r="B852" s="229" t="s">
        <v>2425</v>
      </c>
      <c r="C852" s="259" t="s">
        <v>2778</v>
      </c>
      <c r="D852" s="229" t="s">
        <v>2714</v>
      </c>
      <c r="E852" s="3" t="s">
        <v>101</v>
      </c>
      <c r="F852" s="26" t="s">
        <v>102</v>
      </c>
      <c r="G852" s="26" t="s">
        <v>55</v>
      </c>
      <c r="H852" s="26" t="s">
        <v>2246</v>
      </c>
      <c r="J852" s="22">
        <v>1</v>
      </c>
      <c r="L852" s="28" t="s">
        <v>57</v>
      </c>
      <c r="M852" s="22" t="s">
        <v>58</v>
      </c>
      <c r="N852" s="22">
        <v>0</v>
      </c>
      <c r="O852" s="22" t="s">
        <v>59</v>
      </c>
      <c r="P852" s="22" t="s">
        <v>78</v>
      </c>
      <c r="Q852" s="23" t="s">
        <v>2427</v>
      </c>
      <c r="R852" s="23" t="s">
        <v>2428</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2431</v>
      </c>
      <c r="BR852" s="5" t="s">
        <v>2430</v>
      </c>
    </row>
    <row r="853" spans="1:70" hidden="1" x14ac:dyDescent="0.2">
      <c r="A853" s="257">
        <v>2002</v>
      </c>
      <c r="B853" s="229" t="s">
        <v>2425</v>
      </c>
      <c r="C853" s="259" t="s">
        <v>2778</v>
      </c>
      <c r="D853" s="229" t="s">
        <v>2432</v>
      </c>
      <c r="E853" s="3" t="s">
        <v>101</v>
      </c>
      <c r="F853" s="26" t="s">
        <v>102</v>
      </c>
      <c r="G853" s="26" t="s">
        <v>55</v>
      </c>
      <c r="H853" s="26" t="s">
        <v>2433</v>
      </c>
      <c r="J853" s="22">
        <v>1</v>
      </c>
      <c r="L853" s="28" t="s">
        <v>57</v>
      </c>
      <c r="M853" s="22" t="s">
        <v>58</v>
      </c>
      <c r="N853" s="22">
        <v>156</v>
      </c>
      <c r="O853" s="22" t="s">
        <v>59</v>
      </c>
      <c r="P853" s="22" t="s">
        <v>78</v>
      </c>
      <c r="Q853" s="23" t="s">
        <v>2427</v>
      </c>
      <c r="R853" s="23" t="s">
        <v>2428</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2429</v>
      </c>
      <c r="BR853" s="5" t="s">
        <v>2430</v>
      </c>
    </row>
    <row r="854" spans="1:70" hidden="1" x14ac:dyDescent="0.2">
      <c r="A854" s="257">
        <v>2003</v>
      </c>
      <c r="B854" s="229" t="s">
        <v>2425</v>
      </c>
      <c r="C854" s="259" t="s">
        <v>2778</v>
      </c>
      <c r="D854" s="229" t="s">
        <v>2715</v>
      </c>
      <c r="E854" s="3" t="s">
        <v>101</v>
      </c>
      <c r="F854" s="26" t="s">
        <v>102</v>
      </c>
      <c r="G854" s="26" t="s">
        <v>55</v>
      </c>
      <c r="H854" s="26" t="s">
        <v>2433</v>
      </c>
      <c r="J854" s="22">
        <v>1</v>
      </c>
      <c r="L854" s="28" t="s">
        <v>57</v>
      </c>
      <c r="M854" s="22" t="s">
        <v>58</v>
      </c>
      <c r="N854" s="22">
        <v>156</v>
      </c>
      <c r="O854" s="22" t="s">
        <v>59</v>
      </c>
      <c r="P854" s="22" t="s">
        <v>78</v>
      </c>
      <c r="Q854" s="23" t="s">
        <v>2427</v>
      </c>
      <c r="R854" s="23" t="s">
        <v>2428</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2431</v>
      </c>
      <c r="BR854" s="5" t="s">
        <v>2430</v>
      </c>
    </row>
    <row r="855" spans="1:70" hidden="1" x14ac:dyDescent="0.2">
      <c r="A855" s="257">
        <v>2004</v>
      </c>
      <c r="B855" s="229" t="s">
        <v>2425</v>
      </c>
      <c r="C855" s="259" t="s">
        <v>2778</v>
      </c>
      <c r="D855" s="229" t="s">
        <v>2434</v>
      </c>
      <c r="E855" s="3" t="s">
        <v>101</v>
      </c>
      <c r="F855" s="26" t="s">
        <v>102</v>
      </c>
      <c r="G855" s="26" t="s">
        <v>55</v>
      </c>
      <c r="H855" s="26" t="s">
        <v>2433</v>
      </c>
      <c r="J855" s="22">
        <v>1</v>
      </c>
      <c r="L855" s="28" t="s">
        <v>57</v>
      </c>
      <c r="M855" s="22" t="s">
        <v>58</v>
      </c>
      <c r="N855" s="22">
        <v>324</v>
      </c>
      <c r="O855" s="22" t="s">
        <v>59</v>
      </c>
      <c r="P855" s="22" t="s">
        <v>78</v>
      </c>
      <c r="Q855" s="23" t="s">
        <v>2427</v>
      </c>
      <c r="R855" s="23" t="s">
        <v>2428</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2429</v>
      </c>
      <c r="BR855" s="5" t="s">
        <v>2430</v>
      </c>
    </row>
    <row r="856" spans="1:70" hidden="1" x14ac:dyDescent="0.2">
      <c r="A856" s="257">
        <v>2005</v>
      </c>
      <c r="B856" s="229" t="s">
        <v>2425</v>
      </c>
      <c r="C856" s="259" t="s">
        <v>2778</v>
      </c>
      <c r="D856" s="229" t="s">
        <v>2716</v>
      </c>
      <c r="E856" s="3" t="s">
        <v>101</v>
      </c>
      <c r="F856" s="26" t="s">
        <v>102</v>
      </c>
      <c r="G856" s="26" t="s">
        <v>55</v>
      </c>
      <c r="H856" s="26" t="s">
        <v>2433</v>
      </c>
      <c r="J856" s="22">
        <v>1</v>
      </c>
      <c r="L856" s="28" t="s">
        <v>57</v>
      </c>
      <c r="M856" s="22" t="s">
        <v>58</v>
      </c>
      <c r="N856" s="22">
        <v>324</v>
      </c>
      <c r="O856" s="22" t="s">
        <v>59</v>
      </c>
      <c r="P856" s="22" t="s">
        <v>78</v>
      </c>
      <c r="Q856" s="23" t="s">
        <v>2427</v>
      </c>
      <c r="R856" s="23" t="s">
        <v>2428</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2431</v>
      </c>
      <c r="BR856" s="5" t="s">
        <v>2430</v>
      </c>
    </row>
    <row r="857" spans="1:70" hidden="1" x14ac:dyDescent="0.2">
      <c r="A857" s="256">
        <v>2006</v>
      </c>
      <c r="B857" s="229" t="s">
        <v>2435</v>
      </c>
      <c r="C857" s="259" t="s">
        <v>2779</v>
      </c>
      <c r="D857" s="229" t="s">
        <v>2436</v>
      </c>
      <c r="E857" s="3" t="s">
        <v>101</v>
      </c>
      <c r="F857" s="26" t="s">
        <v>102</v>
      </c>
      <c r="G857" s="26" t="s">
        <v>75</v>
      </c>
      <c r="H857" s="26" t="s">
        <v>2437</v>
      </c>
      <c r="I857" s="26" t="s">
        <v>2438</v>
      </c>
      <c r="J857" s="22">
        <v>2.5000000000000001E-2</v>
      </c>
      <c r="L857" s="28" t="s">
        <v>106</v>
      </c>
      <c r="M857" s="22" t="s">
        <v>77</v>
      </c>
      <c r="N857" s="22">
        <v>0</v>
      </c>
      <c r="O857" s="22" t="s">
        <v>59</v>
      </c>
      <c r="P857" s="22" t="s">
        <v>2439</v>
      </c>
      <c r="Q857" s="23" t="s">
        <v>619</v>
      </c>
      <c r="R857" s="23" t="s">
        <v>2440</v>
      </c>
      <c r="S857" s="24">
        <v>1</v>
      </c>
      <c r="Z857" s="83" t="s">
        <v>62</v>
      </c>
      <c r="AA857" s="6">
        <v>20</v>
      </c>
      <c r="AB857" s="6">
        <v>10</v>
      </c>
      <c r="AC857" s="5" t="s">
        <v>2441</v>
      </c>
      <c r="AD857" s="5" t="s">
        <v>79</v>
      </c>
      <c r="AE857" s="5" t="s">
        <v>334</v>
      </c>
      <c r="AF857" s="5" t="s">
        <v>2442</v>
      </c>
      <c r="AG857" s="5" t="s">
        <v>79</v>
      </c>
      <c r="AH857" s="5" t="s">
        <v>116</v>
      </c>
      <c r="AK857" s="6" t="s">
        <v>2443</v>
      </c>
      <c r="AL857" s="6" t="s">
        <v>80</v>
      </c>
      <c r="AM857" s="6" t="s">
        <v>334</v>
      </c>
      <c r="AN857" s="6" t="s">
        <v>2444</v>
      </c>
      <c r="AO857" s="6" t="s">
        <v>80</v>
      </c>
      <c r="AP857" s="6" t="s">
        <v>116</v>
      </c>
      <c r="BQ857" s="6" t="s">
        <v>2445</v>
      </c>
      <c r="BR857" s="5" t="s">
        <v>2446</v>
      </c>
    </row>
    <row r="858" spans="1:70" hidden="1" x14ac:dyDescent="0.2">
      <c r="A858" s="256">
        <v>2007</v>
      </c>
      <c r="B858" s="229" t="s">
        <v>2435</v>
      </c>
      <c r="C858" s="259" t="s">
        <v>2779</v>
      </c>
      <c r="D858" s="229" t="s">
        <v>2356</v>
      </c>
      <c r="E858" s="3" t="s">
        <v>101</v>
      </c>
      <c r="F858" s="26" t="s">
        <v>102</v>
      </c>
      <c r="G858" s="26" t="s">
        <v>75</v>
      </c>
      <c r="H858" s="26" t="s">
        <v>2437</v>
      </c>
      <c r="I858" s="26" t="s">
        <v>2438</v>
      </c>
      <c r="J858" s="22">
        <v>2.5000000000000001E-2</v>
      </c>
      <c r="L858" s="28" t="s">
        <v>106</v>
      </c>
      <c r="M858" s="22" t="s">
        <v>77</v>
      </c>
      <c r="N858" s="22">
        <v>339</v>
      </c>
      <c r="O858" s="22" t="s">
        <v>59</v>
      </c>
      <c r="P858" s="22" t="s">
        <v>2447</v>
      </c>
      <c r="Q858" s="23" t="s">
        <v>619</v>
      </c>
      <c r="R858" s="23" t="s">
        <v>2440</v>
      </c>
      <c r="S858" s="24">
        <v>1</v>
      </c>
      <c r="Z858" s="83" t="s">
        <v>62</v>
      </c>
      <c r="AA858" s="6">
        <v>20</v>
      </c>
      <c r="AB858" s="6">
        <v>10</v>
      </c>
      <c r="AC858" s="5" t="s">
        <v>2441</v>
      </c>
      <c r="AD858" s="5" t="s">
        <v>79</v>
      </c>
      <c r="AE858" s="5" t="s">
        <v>334</v>
      </c>
      <c r="AF858" s="5" t="s">
        <v>2442</v>
      </c>
      <c r="AG858" s="5" t="s">
        <v>79</v>
      </c>
      <c r="AH858" s="5" t="s">
        <v>116</v>
      </c>
      <c r="AK858" s="6" t="s">
        <v>2443</v>
      </c>
      <c r="AL858" s="6" t="s">
        <v>80</v>
      </c>
      <c r="AM858" s="6" t="s">
        <v>334</v>
      </c>
      <c r="AN858" s="6" t="s">
        <v>2444</v>
      </c>
      <c r="AO858" s="6" t="s">
        <v>80</v>
      </c>
      <c r="AP858" s="6" t="s">
        <v>116</v>
      </c>
      <c r="BQ858" s="6" t="s">
        <v>2445</v>
      </c>
      <c r="BR858" s="5" t="s">
        <v>2446</v>
      </c>
    </row>
    <row r="859" spans="1:70" hidden="1" x14ac:dyDescent="0.2">
      <c r="A859" s="254">
        <v>2008</v>
      </c>
      <c r="B859" s="229" t="s">
        <v>2448</v>
      </c>
      <c r="C859" s="259" t="s">
        <v>2811</v>
      </c>
      <c r="D859" s="229" t="s">
        <v>2449</v>
      </c>
      <c r="E859" s="3" t="s">
        <v>2030</v>
      </c>
      <c r="F859" s="26" t="s">
        <v>102</v>
      </c>
      <c r="G859" s="26" t="s">
        <v>55</v>
      </c>
      <c r="H859" s="26" t="s">
        <v>398</v>
      </c>
      <c r="J859" s="22">
        <v>1</v>
      </c>
      <c r="L859" s="28" t="s">
        <v>57</v>
      </c>
      <c r="M859" s="22" t="s">
        <v>58</v>
      </c>
      <c r="N859" s="22">
        <v>0</v>
      </c>
      <c r="O859" s="22" t="s">
        <v>59</v>
      </c>
      <c r="P859" s="22" t="s">
        <v>78</v>
      </c>
      <c r="R859" s="23" t="s">
        <v>2450</v>
      </c>
      <c r="V859" s="25" t="s">
        <v>613</v>
      </c>
      <c r="W859" s="65">
        <v>1.5</v>
      </c>
      <c r="X859" s="106" t="s">
        <v>2451</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2452</v>
      </c>
    </row>
    <row r="860" spans="1:70" hidden="1" x14ac:dyDescent="0.2">
      <c r="A860" s="254">
        <v>2009</v>
      </c>
      <c r="B860" s="229" t="s">
        <v>2448</v>
      </c>
      <c r="C860" s="259" t="s">
        <v>2811</v>
      </c>
      <c r="D860" s="229" t="s">
        <v>2453</v>
      </c>
      <c r="E860" s="3" t="s">
        <v>2030</v>
      </c>
      <c r="F860" s="26" t="s">
        <v>102</v>
      </c>
      <c r="G860" s="26" t="s">
        <v>55</v>
      </c>
      <c r="H860" s="26" t="s">
        <v>398</v>
      </c>
      <c r="J860" s="22">
        <v>1</v>
      </c>
      <c r="L860" s="28" t="s">
        <v>57</v>
      </c>
      <c r="M860" s="22" t="s">
        <v>58</v>
      </c>
      <c r="N860" s="22">
        <v>100</v>
      </c>
      <c r="O860" s="22" t="s">
        <v>59</v>
      </c>
      <c r="P860" s="22" t="s">
        <v>78</v>
      </c>
      <c r="R860" s="23" t="s">
        <v>2450</v>
      </c>
      <c r="V860" s="25" t="s">
        <v>613</v>
      </c>
      <c r="W860" s="65">
        <v>1.5</v>
      </c>
      <c r="X860" s="106" t="s">
        <v>2451</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2452</v>
      </c>
    </row>
    <row r="861" spans="1:70" hidden="1" x14ac:dyDescent="0.2">
      <c r="A861" s="254">
        <v>2010</v>
      </c>
      <c r="B861" s="229" t="s">
        <v>2448</v>
      </c>
      <c r="C861" s="259" t="s">
        <v>2811</v>
      </c>
      <c r="D861" s="229" t="s">
        <v>2454</v>
      </c>
      <c r="E861" s="3" t="s">
        <v>2030</v>
      </c>
      <c r="F861" s="26" t="s">
        <v>102</v>
      </c>
      <c r="G861" s="26" t="s">
        <v>55</v>
      </c>
      <c r="H861" s="26" t="s">
        <v>398</v>
      </c>
      <c r="J861" s="22">
        <v>1</v>
      </c>
      <c r="L861" s="28" t="s">
        <v>57</v>
      </c>
      <c r="M861" s="22" t="s">
        <v>58</v>
      </c>
      <c r="N861" s="22">
        <v>436</v>
      </c>
      <c r="O861" s="22" t="s">
        <v>59</v>
      </c>
      <c r="P861" s="22" t="s">
        <v>78</v>
      </c>
      <c r="R861" s="23" t="s">
        <v>2450</v>
      </c>
      <c r="V861" s="25" t="s">
        <v>613</v>
      </c>
      <c r="W861" s="65">
        <v>1.5</v>
      </c>
      <c r="X861" s="106" t="s">
        <v>2451</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2452</v>
      </c>
    </row>
    <row r="862" spans="1:70" hidden="1" x14ac:dyDescent="0.2">
      <c r="A862" s="257">
        <v>2011</v>
      </c>
      <c r="B862" s="229" t="s">
        <v>2455</v>
      </c>
      <c r="C862" s="259" t="s">
        <v>2780</v>
      </c>
      <c r="D862" s="229" t="s">
        <v>2456</v>
      </c>
      <c r="E862" s="3" t="s">
        <v>101</v>
      </c>
      <c r="F862" s="26" t="s">
        <v>102</v>
      </c>
      <c r="G862" s="26" t="s">
        <v>55</v>
      </c>
      <c r="H862" s="26" t="s">
        <v>2457</v>
      </c>
      <c r="I862" s="26" t="s">
        <v>2458</v>
      </c>
      <c r="J862" s="22">
        <v>2.5000000000000001E-2</v>
      </c>
      <c r="L862" s="28" t="s">
        <v>106</v>
      </c>
      <c r="M862" s="22" t="s">
        <v>77</v>
      </c>
      <c r="N862" s="22">
        <v>0</v>
      </c>
      <c r="O862" s="22" t="s">
        <v>59</v>
      </c>
      <c r="P862" s="22" t="s">
        <v>2459</v>
      </c>
      <c r="Q862" s="23" t="s">
        <v>619</v>
      </c>
      <c r="R862" s="23" t="s">
        <v>2460</v>
      </c>
      <c r="S862" s="24">
        <v>1</v>
      </c>
      <c r="Z862" s="83" t="s">
        <v>62</v>
      </c>
      <c r="AA862" s="164">
        <v>20</v>
      </c>
      <c r="AB862" s="164">
        <v>10</v>
      </c>
      <c r="BQ862" s="6" t="s">
        <v>2461</v>
      </c>
      <c r="BR862" s="5" t="s">
        <v>2462</v>
      </c>
    </row>
    <row r="863" spans="1:70" hidden="1" x14ac:dyDescent="0.2">
      <c r="A863" s="257">
        <v>2012</v>
      </c>
      <c r="B863" s="229" t="s">
        <v>2455</v>
      </c>
      <c r="C863" s="259" t="s">
        <v>2780</v>
      </c>
      <c r="D863" s="229" t="s">
        <v>2463</v>
      </c>
      <c r="E863" s="3" t="s">
        <v>101</v>
      </c>
      <c r="F863" s="26" t="s">
        <v>102</v>
      </c>
      <c r="G863" s="26" t="s">
        <v>55</v>
      </c>
      <c r="H863" s="26" t="s">
        <v>2457</v>
      </c>
      <c r="I863" s="26" t="s">
        <v>2458</v>
      </c>
      <c r="J863" s="22">
        <v>2.5000000000000001E-2</v>
      </c>
      <c r="L863" s="28" t="s">
        <v>106</v>
      </c>
      <c r="M863" s="22" t="s">
        <v>77</v>
      </c>
      <c r="N863" s="22">
        <v>336</v>
      </c>
      <c r="O863" s="22" t="s">
        <v>59</v>
      </c>
      <c r="P863" s="22" t="s">
        <v>2464</v>
      </c>
      <c r="Q863" s="23" t="s">
        <v>619</v>
      </c>
      <c r="R863" s="23" t="s">
        <v>2460</v>
      </c>
      <c r="S863" s="24">
        <v>1</v>
      </c>
      <c r="Z863" s="83" t="s">
        <v>62</v>
      </c>
      <c r="AA863" s="6">
        <v>20</v>
      </c>
      <c r="AB863" s="6">
        <v>10</v>
      </c>
      <c r="BQ863" s="6" t="s">
        <v>2461</v>
      </c>
      <c r="BR863" s="5" t="s">
        <v>2462</v>
      </c>
    </row>
    <row r="864" spans="1:70" hidden="1" x14ac:dyDescent="0.2">
      <c r="A864" s="257">
        <v>2013</v>
      </c>
      <c r="B864" s="229" t="s">
        <v>2455</v>
      </c>
      <c r="C864" s="259" t="s">
        <v>2780</v>
      </c>
      <c r="D864" s="229" t="s">
        <v>2465</v>
      </c>
      <c r="E864" s="3" t="s">
        <v>101</v>
      </c>
      <c r="F864" s="26" t="s">
        <v>102</v>
      </c>
      <c r="G864" s="26" t="s">
        <v>55</v>
      </c>
      <c r="H864" s="26" t="s">
        <v>2457</v>
      </c>
      <c r="I864" s="179" t="s">
        <v>2458</v>
      </c>
      <c r="J864" s="22">
        <v>2.5000000000000001E-2</v>
      </c>
      <c r="L864" s="28" t="s">
        <v>106</v>
      </c>
      <c r="M864" s="22" t="s">
        <v>77</v>
      </c>
      <c r="N864" s="22">
        <v>0</v>
      </c>
      <c r="O864" s="22" t="s">
        <v>59</v>
      </c>
      <c r="P864" s="22" t="s">
        <v>2459</v>
      </c>
      <c r="Q864" s="23" t="s">
        <v>619</v>
      </c>
      <c r="R864" s="23" t="s">
        <v>2460</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2461</v>
      </c>
      <c r="BR864" s="5" t="s">
        <v>2462</v>
      </c>
    </row>
    <row r="865" spans="1:70" hidden="1" x14ac:dyDescent="0.2">
      <c r="A865" s="257">
        <v>2014</v>
      </c>
      <c r="B865" s="229" t="s">
        <v>2455</v>
      </c>
      <c r="C865" s="259" t="s">
        <v>2780</v>
      </c>
      <c r="D865" s="229" t="s">
        <v>2466</v>
      </c>
      <c r="E865" s="3" t="s">
        <v>101</v>
      </c>
      <c r="F865" s="26" t="s">
        <v>102</v>
      </c>
      <c r="G865" s="26" t="s">
        <v>55</v>
      </c>
      <c r="H865" s="26" t="s">
        <v>2457</v>
      </c>
      <c r="I865" s="179" t="s">
        <v>2458</v>
      </c>
      <c r="J865" s="22">
        <v>2.5000000000000001E-2</v>
      </c>
      <c r="L865" s="28" t="s">
        <v>106</v>
      </c>
      <c r="M865" s="22" t="s">
        <v>77</v>
      </c>
      <c r="N865" s="22">
        <v>336</v>
      </c>
      <c r="O865" s="22" t="s">
        <v>59</v>
      </c>
      <c r="P865" s="22" t="s">
        <v>2464</v>
      </c>
      <c r="Q865" s="23" t="s">
        <v>619</v>
      </c>
      <c r="R865" s="23" t="s">
        <v>2460</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2461</v>
      </c>
      <c r="BR865" s="5" t="s">
        <v>2462</v>
      </c>
    </row>
    <row r="866" spans="1:70" hidden="1" x14ac:dyDescent="0.2">
      <c r="A866" s="257">
        <v>2015</v>
      </c>
      <c r="B866" s="229" t="s">
        <v>2455</v>
      </c>
      <c r="C866" s="259" t="s">
        <v>2780</v>
      </c>
      <c r="D866" s="229" t="s">
        <v>2467</v>
      </c>
      <c r="E866" s="3" t="s">
        <v>101</v>
      </c>
      <c r="F866" s="26" t="s">
        <v>102</v>
      </c>
      <c r="G866" s="26" t="s">
        <v>55</v>
      </c>
      <c r="H866" s="26" t="s">
        <v>2457</v>
      </c>
      <c r="I866" s="26" t="s">
        <v>2458</v>
      </c>
      <c r="J866" s="22">
        <v>2.5000000000000001E-2</v>
      </c>
      <c r="L866" s="28" t="s">
        <v>106</v>
      </c>
      <c r="M866" s="22" t="s">
        <v>77</v>
      </c>
      <c r="N866" s="22">
        <v>0</v>
      </c>
      <c r="O866" s="22" t="s">
        <v>59</v>
      </c>
      <c r="P866" s="22" t="s">
        <v>2459</v>
      </c>
      <c r="Q866" s="23" t="s">
        <v>619</v>
      </c>
      <c r="R866" s="23" t="s">
        <v>2460</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2461</v>
      </c>
      <c r="BR866" s="5" t="s">
        <v>2468</v>
      </c>
    </row>
    <row r="867" spans="1:70" hidden="1" x14ac:dyDescent="0.2">
      <c r="A867" s="257">
        <v>2016</v>
      </c>
      <c r="B867" s="229" t="s">
        <v>2455</v>
      </c>
      <c r="C867" s="259" t="s">
        <v>2780</v>
      </c>
      <c r="D867" s="229" t="s">
        <v>2469</v>
      </c>
      <c r="E867" s="3" t="s">
        <v>101</v>
      </c>
      <c r="F867" s="26" t="s">
        <v>102</v>
      </c>
      <c r="G867" s="26" t="s">
        <v>55</v>
      </c>
      <c r="H867" s="26" t="s">
        <v>2457</v>
      </c>
      <c r="I867" s="26" t="s">
        <v>2458</v>
      </c>
      <c r="J867" s="22">
        <v>2.5000000000000001E-2</v>
      </c>
      <c r="L867" s="28" t="s">
        <v>106</v>
      </c>
      <c r="M867" s="22" t="s">
        <v>77</v>
      </c>
      <c r="N867" s="22">
        <v>336</v>
      </c>
      <c r="O867" s="22" t="s">
        <v>59</v>
      </c>
      <c r="P867" s="22" t="s">
        <v>2464</v>
      </c>
      <c r="Q867" s="23" t="s">
        <v>619</v>
      </c>
      <c r="R867" s="23" t="s">
        <v>2460</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2461</v>
      </c>
      <c r="BR867" s="5" t="s">
        <v>2468</v>
      </c>
    </row>
    <row r="868" spans="1:70" ht="14.25" hidden="1" x14ac:dyDescent="0.2">
      <c r="A868" s="252">
        <v>2017</v>
      </c>
      <c r="B868" s="229" t="s">
        <v>2470</v>
      </c>
      <c r="C868" s="263" t="s">
        <v>2710</v>
      </c>
      <c r="D868" s="229" t="s">
        <v>2471</v>
      </c>
      <c r="E868" s="3" t="s">
        <v>2030</v>
      </c>
      <c r="F868" s="26" t="s">
        <v>102</v>
      </c>
      <c r="G868" s="26" t="s">
        <v>55</v>
      </c>
      <c r="H868" s="26" t="s">
        <v>1944</v>
      </c>
      <c r="I868" s="26" t="s">
        <v>2472</v>
      </c>
      <c r="J868" s="22" t="s">
        <v>2473</v>
      </c>
      <c r="L868" s="28" t="s">
        <v>57</v>
      </c>
      <c r="M868" s="22" t="s">
        <v>58</v>
      </c>
      <c r="N868" s="22" t="s">
        <v>2474</v>
      </c>
      <c r="O868" s="22" t="s">
        <v>59</v>
      </c>
      <c r="P868" s="22" t="s">
        <v>2475</v>
      </c>
      <c r="Q868" s="23" t="s">
        <v>2264</v>
      </c>
      <c r="R868" s="23" t="s">
        <v>2476</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2477</v>
      </c>
    </row>
    <row r="869" spans="1:70" ht="14.25" hidden="1" x14ac:dyDescent="0.2">
      <c r="A869" s="252">
        <v>2018</v>
      </c>
      <c r="B869" s="229" t="s">
        <v>2470</v>
      </c>
      <c r="C869" s="263" t="s">
        <v>2710</v>
      </c>
      <c r="D869" s="229" t="s">
        <v>2478</v>
      </c>
      <c r="E869" s="3" t="s">
        <v>2030</v>
      </c>
      <c r="F869" s="26" t="s">
        <v>102</v>
      </c>
      <c r="G869" s="26" t="s">
        <v>55</v>
      </c>
      <c r="H869" s="26" t="s">
        <v>1944</v>
      </c>
      <c r="I869" s="26" t="s">
        <v>2472</v>
      </c>
      <c r="J869" s="22" t="s">
        <v>2473</v>
      </c>
      <c r="L869" s="28" t="s">
        <v>57</v>
      </c>
      <c r="M869" s="22" t="s">
        <v>58</v>
      </c>
      <c r="N869" s="22" t="s">
        <v>2474</v>
      </c>
      <c r="O869" s="22" t="s">
        <v>59</v>
      </c>
      <c r="P869" s="22" t="s">
        <v>2475</v>
      </c>
      <c r="Q869" s="23" t="s">
        <v>2264</v>
      </c>
      <c r="R869" s="23" t="s">
        <v>2476</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2477</v>
      </c>
    </row>
    <row r="870" spans="1:70" ht="14.25" hidden="1" x14ac:dyDescent="0.2">
      <c r="A870" s="252">
        <v>2019</v>
      </c>
      <c r="B870" s="229" t="s">
        <v>2479</v>
      </c>
      <c r="C870" s="263" t="s">
        <v>2675</v>
      </c>
      <c r="D870" s="229" t="s">
        <v>2480</v>
      </c>
      <c r="E870" s="3" t="s">
        <v>101</v>
      </c>
      <c r="F870" s="26" t="s">
        <v>682</v>
      </c>
      <c r="G870" s="26" t="s">
        <v>55</v>
      </c>
      <c r="H870" s="26" t="s">
        <v>2481</v>
      </c>
      <c r="I870" s="26" t="s">
        <v>2482</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2445</v>
      </c>
      <c r="BR870" s="5" t="s">
        <v>2483</v>
      </c>
    </row>
    <row r="871" spans="1:70" ht="14.25" hidden="1" x14ac:dyDescent="0.2">
      <c r="A871" s="252">
        <v>2020</v>
      </c>
      <c r="B871" s="229" t="s">
        <v>2479</v>
      </c>
      <c r="C871" s="263" t="s">
        <v>2675</v>
      </c>
      <c r="D871" s="229" t="s">
        <v>2484</v>
      </c>
      <c r="E871" s="3" t="s">
        <v>101</v>
      </c>
      <c r="F871" s="26" t="s">
        <v>682</v>
      </c>
      <c r="G871" s="26" t="s">
        <v>55</v>
      </c>
      <c r="H871" s="26" t="s">
        <v>2481</v>
      </c>
      <c r="I871" s="26" t="s">
        <v>2482</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2445</v>
      </c>
      <c r="BR871" s="5" t="s">
        <v>2483</v>
      </c>
    </row>
    <row r="872" spans="1:70" ht="14.25" hidden="1" x14ac:dyDescent="0.2">
      <c r="A872" s="252">
        <v>2021</v>
      </c>
      <c r="B872" s="229" t="s">
        <v>2479</v>
      </c>
      <c r="C872" s="263" t="s">
        <v>2675</v>
      </c>
      <c r="D872" s="229" t="s">
        <v>2485</v>
      </c>
      <c r="E872" s="3" t="s">
        <v>101</v>
      </c>
      <c r="F872" s="26" t="s">
        <v>682</v>
      </c>
      <c r="G872" s="26" t="s">
        <v>55</v>
      </c>
      <c r="H872" s="26" t="s">
        <v>2481</v>
      </c>
      <c r="I872" s="26" t="s">
        <v>2482</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2445</v>
      </c>
      <c r="BR872" s="5" t="s">
        <v>2483</v>
      </c>
    </row>
    <row r="873" spans="1:70" ht="14.25" hidden="1" x14ac:dyDescent="0.2">
      <c r="A873" s="252">
        <v>2022</v>
      </c>
      <c r="B873" s="229" t="s">
        <v>2479</v>
      </c>
      <c r="C873" s="263" t="s">
        <v>2675</v>
      </c>
      <c r="D873" s="229" t="s">
        <v>2486</v>
      </c>
      <c r="E873" s="3" t="s">
        <v>101</v>
      </c>
      <c r="F873" s="26" t="s">
        <v>682</v>
      </c>
      <c r="G873" s="26" t="s">
        <v>55</v>
      </c>
      <c r="H873" s="26" t="s">
        <v>2481</v>
      </c>
      <c r="I873" s="26" t="s">
        <v>2482</v>
      </c>
      <c r="J873" s="22" t="s">
        <v>2487</v>
      </c>
      <c r="L873" s="28" t="s">
        <v>57</v>
      </c>
      <c r="M873" s="22" t="s">
        <v>58</v>
      </c>
      <c r="N873" s="22">
        <v>0</v>
      </c>
      <c r="O873" s="22" t="s">
        <v>59</v>
      </c>
      <c r="P873" s="22" t="s">
        <v>2488</v>
      </c>
      <c r="Q873" s="23" t="s">
        <v>2489</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2445</v>
      </c>
      <c r="BR873" s="5" t="s">
        <v>2483</v>
      </c>
    </row>
    <row r="874" spans="1:70" ht="14.25" hidden="1" x14ac:dyDescent="0.2">
      <c r="A874" s="252">
        <v>2023</v>
      </c>
      <c r="B874" s="229" t="s">
        <v>2479</v>
      </c>
      <c r="C874" s="263" t="s">
        <v>2675</v>
      </c>
      <c r="D874" s="229" t="s">
        <v>2490</v>
      </c>
      <c r="E874" s="3" t="s">
        <v>101</v>
      </c>
      <c r="F874" s="26" t="s">
        <v>682</v>
      </c>
      <c r="G874" s="26" t="s">
        <v>55</v>
      </c>
      <c r="H874" s="26" t="s">
        <v>2481</v>
      </c>
      <c r="I874" s="26" t="s">
        <v>2482</v>
      </c>
      <c r="J874" s="22" t="s">
        <v>2487</v>
      </c>
      <c r="L874" s="28" t="s">
        <v>57</v>
      </c>
      <c r="M874" s="22" t="s">
        <v>58</v>
      </c>
      <c r="N874" s="22">
        <v>0</v>
      </c>
      <c r="O874" s="22" t="s">
        <v>59</v>
      </c>
      <c r="P874" s="22" t="s">
        <v>2488</v>
      </c>
      <c r="Q874" s="23" t="s">
        <v>2489</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2445</v>
      </c>
      <c r="BR874" s="5" t="s">
        <v>2483</v>
      </c>
    </row>
    <row r="875" spans="1:70" ht="14.25" hidden="1" x14ac:dyDescent="0.2">
      <c r="A875" s="252">
        <v>2024</v>
      </c>
      <c r="B875" s="229" t="s">
        <v>2479</v>
      </c>
      <c r="C875" s="263" t="s">
        <v>2675</v>
      </c>
      <c r="D875" s="229" t="s">
        <v>2491</v>
      </c>
      <c r="E875" s="3" t="s">
        <v>101</v>
      </c>
      <c r="F875" s="26" t="s">
        <v>682</v>
      </c>
      <c r="G875" s="26" t="s">
        <v>55</v>
      </c>
      <c r="H875" s="26" t="s">
        <v>2481</v>
      </c>
      <c r="I875" s="26" t="s">
        <v>2482</v>
      </c>
      <c r="J875" s="22" t="s">
        <v>2487</v>
      </c>
      <c r="L875" s="28" t="s">
        <v>57</v>
      </c>
      <c r="M875" s="22" t="s">
        <v>58</v>
      </c>
      <c r="N875" s="22">
        <v>0</v>
      </c>
      <c r="O875" s="22" t="s">
        <v>59</v>
      </c>
      <c r="P875" s="22" t="s">
        <v>2488</v>
      </c>
      <c r="Q875" s="23" t="s">
        <v>2489</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2445</v>
      </c>
      <c r="BR875" s="5" t="s">
        <v>2483</v>
      </c>
    </row>
    <row r="876" spans="1:70" ht="14.25" hidden="1" x14ac:dyDescent="0.2">
      <c r="A876" s="252">
        <v>2025</v>
      </c>
      <c r="B876" s="229" t="s">
        <v>2479</v>
      </c>
      <c r="C876" s="263" t="s">
        <v>2675</v>
      </c>
      <c r="D876" s="229" t="s">
        <v>2492</v>
      </c>
      <c r="E876" s="3" t="s">
        <v>101</v>
      </c>
      <c r="F876" s="26" t="s">
        <v>682</v>
      </c>
      <c r="G876" s="26" t="s">
        <v>55</v>
      </c>
      <c r="H876" s="26" t="s">
        <v>2481</v>
      </c>
      <c r="I876" s="26" t="s">
        <v>2482</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2445</v>
      </c>
      <c r="BR876" s="5" t="s">
        <v>2483</v>
      </c>
    </row>
    <row r="877" spans="1:70" ht="14.25" hidden="1" x14ac:dyDescent="0.2">
      <c r="A877" s="252">
        <v>2026</v>
      </c>
      <c r="B877" s="229" t="s">
        <v>2479</v>
      </c>
      <c r="C877" s="263" t="s">
        <v>2675</v>
      </c>
      <c r="D877" s="229" t="s">
        <v>2493</v>
      </c>
      <c r="E877" s="3" t="s">
        <v>101</v>
      </c>
      <c r="F877" s="26" t="s">
        <v>682</v>
      </c>
      <c r="G877" s="26" t="s">
        <v>55</v>
      </c>
      <c r="H877" s="26" t="s">
        <v>2481</v>
      </c>
      <c r="I877" s="26" t="s">
        <v>2482</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2445</v>
      </c>
      <c r="BR877" s="5" t="s">
        <v>2483</v>
      </c>
    </row>
    <row r="878" spans="1:70" ht="14.25" hidden="1" x14ac:dyDescent="0.2">
      <c r="A878" s="252">
        <v>2027</v>
      </c>
      <c r="B878" s="229" t="s">
        <v>2479</v>
      </c>
      <c r="C878" s="263" t="s">
        <v>2675</v>
      </c>
      <c r="D878" s="229" t="s">
        <v>2494</v>
      </c>
      <c r="E878" s="3" t="s">
        <v>101</v>
      </c>
      <c r="F878" s="26" t="s">
        <v>682</v>
      </c>
      <c r="G878" s="26" t="s">
        <v>55</v>
      </c>
      <c r="H878" s="26" t="s">
        <v>2481</v>
      </c>
      <c r="I878" s="26" t="s">
        <v>2482</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2445</v>
      </c>
      <c r="BR878" s="5" t="s">
        <v>2483</v>
      </c>
    </row>
    <row r="879" spans="1:70" ht="14.25" hidden="1" x14ac:dyDescent="0.2">
      <c r="A879" s="252">
        <v>2028</v>
      </c>
      <c r="B879" s="229" t="s">
        <v>2479</v>
      </c>
      <c r="C879" s="263" t="s">
        <v>2675</v>
      </c>
      <c r="D879" s="229" t="s">
        <v>2495</v>
      </c>
      <c r="E879" s="3" t="s">
        <v>101</v>
      </c>
      <c r="F879" s="26" t="s">
        <v>682</v>
      </c>
      <c r="G879" s="26" t="s">
        <v>55</v>
      </c>
      <c r="H879" s="26" t="s">
        <v>2481</v>
      </c>
      <c r="I879" s="26" t="s">
        <v>2482</v>
      </c>
      <c r="J879" s="22" t="s">
        <v>2487</v>
      </c>
      <c r="L879" s="28" t="s">
        <v>57</v>
      </c>
      <c r="M879" s="22" t="s">
        <v>58</v>
      </c>
      <c r="N879" s="22">
        <v>170</v>
      </c>
      <c r="O879" s="22" t="s">
        <v>59</v>
      </c>
      <c r="P879" s="22" t="s">
        <v>2488</v>
      </c>
      <c r="Q879" s="23" t="s">
        <v>2489</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2445</v>
      </c>
      <c r="BR879" s="5" t="s">
        <v>2483</v>
      </c>
    </row>
    <row r="880" spans="1:70" ht="14.25" hidden="1" x14ac:dyDescent="0.2">
      <c r="A880" s="252">
        <v>2029</v>
      </c>
      <c r="B880" s="229" t="s">
        <v>2479</v>
      </c>
      <c r="C880" s="263" t="s">
        <v>2675</v>
      </c>
      <c r="D880" s="229" t="s">
        <v>2496</v>
      </c>
      <c r="E880" s="3" t="s">
        <v>101</v>
      </c>
      <c r="F880" s="26" t="s">
        <v>682</v>
      </c>
      <c r="G880" s="26" t="s">
        <v>55</v>
      </c>
      <c r="H880" s="26" t="s">
        <v>2481</v>
      </c>
      <c r="I880" s="26" t="s">
        <v>2482</v>
      </c>
      <c r="J880" s="22" t="s">
        <v>2487</v>
      </c>
      <c r="L880" s="28" t="s">
        <v>57</v>
      </c>
      <c r="M880" s="22" t="s">
        <v>58</v>
      </c>
      <c r="N880" s="22">
        <v>170</v>
      </c>
      <c r="O880" s="22" t="s">
        <v>59</v>
      </c>
      <c r="P880" s="22" t="s">
        <v>2488</v>
      </c>
      <c r="Q880" s="23" t="s">
        <v>2489</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2445</v>
      </c>
      <c r="BR880" s="5" t="s">
        <v>2483</v>
      </c>
    </row>
    <row r="881" spans="1:70" ht="14.25" hidden="1" x14ac:dyDescent="0.2">
      <c r="A881" s="252">
        <v>2030</v>
      </c>
      <c r="B881" s="229" t="s">
        <v>2479</v>
      </c>
      <c r="C881" s="263" t="s">
        <v>2675</v>
      </c>
      <c r="D881" s="229" t="s">
        <v>2497</v>
      </c>
      <c r="E881" s="3" t="s">
        <v>101</v>
      </c>
      <c r="F881" s="26" t="s">
        <v>682</v>
      </c>
      <c r="G881" s="26" t="s">
        <v>55</v>
      </c>
      <c r="H881" s="26" t="s">
        <v>2481</v>
      </c>
      <c r="I881" s="26" t="s">
        <v>2482</v>
      </c>
      <c r="J881" s="22" t="s">
        <v>2487</v>
      </c>
      <c r="L881" s="28" t="s">
        <v>57</v>
      </c>
      <c r="M881" s="22" t="s">
        <v>58</v>
      </c>
      <c r="N881" s="22">
        <v>170</v>
      </c>
      <c r="O881" s="22" t="s">
        <v>59</v>
      </c>
      <c r="P881" s="22" t="s">
        <v>2488</v>
      </c>
      <c r="Q881" s="23" t="s">
        <v>2489</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2445</v>
      </c>
      <c r="BR881" s="5" t="s">
        <v>2483</v>
      </c>
    </row>
    <row r="882" spans="1:70" ht="14.25" hidden="1" x14ac:dyDescent="0.2">
      <c r="A882" s="252">
        <v>2031</v>
      </c>
      <c r="B882" s="229" t="s">
        <v>2479</v>
      </c>
      <c r="C882" s="263" t="s">
        <v>2675</v>
      </c>
      <c r="D882" s="229" t="s">
        <v>1108</v>
      </c>
      <c r="E882" s="3" t="s">
        <v>1108</v>
      </c>
      <c r="F882" s="26" t="s">
        <v>54</v>
      </c>
      <c r="G882" s="26" t="s">
        <v>55</v>
      </c>
      <c r="H882" s="26" t="s">
        <v>2498</v>
      </c>
      <c r="I882" s="26" t="s">
        <v>2499</v>
      </c>
      <c r="J882" s="22">
        <v>500</v>
      </c>
      <c r="L882" s="28" t="s">
        <v>57</v>
      </c>
      <c r="M882" s="22" t="s">
        <v>58</v>
      </c>
      <c r="N882" s="22" t="s">
        <v>2676</v>
      </c>
      <c r="O882" s="22" t="s">
        <v>59</v>
      </c>
      <c r="P882" s="22" t="s">
        <v>2500</v>
      </c>
      <c r="Q882" s="23" t="s">
        <v>1128</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2445</v>
      </c>
      <c r="BR882" s="5" t="s">
        <v>2483</v>
      </c>
    </row>
    <row r="883" spans="1:70" ht="14.25" hidden="1" x14ac:dyDescent="0.2">
      <c r="A883" s="252">
        <v>2032</v>
      </c>
      <c r="B883" s="229" t="s">
        <v>2479</v>
      </c>
      <c r="C883" s="263" t="s">
        <v>2675</v>
      </c>
      <c r="D883" s="229" t="s">
        <v>2501</v>
      </c>
      <c r="E883" s="3" t="s">
        <v>2501</v>
      </c>
      <c r="F883" s="26" t="s">
        <v>54</v>
      </c>
      <c r="G883" s="26" t="s">
        <v>55</v>
      </c>
      <c r="H883" s="26" t="s">
        <v>2498</v>
      </c>
      <c r="I883" s="26" t="s">
        <v>2499</v>
      </c>
      <c r="J883" s="22">
        <v>500</v>
      </c>
      <c r="L883" s="28" t="s">
        <v>57</v>
      </c>
      <c r="M883" s="22" t="s">
        <v>58</v>
      </c>
      <c r="N883" s="22" t="s">
        <v>2676</v>
      </c>
      <c r="O883" s="22" t="s">
        <v>59</v>
      </c>
      <c r="P883" s="22" t="s">
        <v>2500</v>
      </c>
      <c r="Q883" s="23" t="s">
        <v>1128</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2445</v>
      </c>
      <c r="BR883" s="5" t="s">
        <v>2483</v>
      </c>
    </row>
    <row r="884" spans="1:70" ht="14.25" hidden="1" x14ac:dyDescent="0.2">
      <c r="A884" s="252">
        <v>2033</v>
      </c>
      <c r="B884" s="229" t="s">
        <v>2479</v>
      </c>
      <c r="C884" s="263" t="s">
        <v>2675</v>
      </c>
      <c r="D884" s="229" t="s">
        <v>2502</v>
      </c>
      <c r="E884" s="3" t="s">
        <v>2502</v>
      </c>
      <c r="F884" s="26" t="s">
        <v>54</v>
      </c>
      <c r="G884" s="26" t="s">
        <v>55</v>
      </c>
      <c r="H884" s="26" t="s">
        <v>2498</v>
      </c>
      <c r="I884" s="26" t="s">
        <v>2499</v>
      </c>
      <c r="J884" s="22">
        <v>500</v>
      </c>
      <c r="L884" s="28" t="s">
        <v>57</v>
      </c>
      <c r="M884" s="22" t="s">
        <v>58</v>
      </c>
      <c r="N884" s="22" t="s">
        <v>2676</v>
      </c>
      <c r="O884" s="22" t="s">
        <v>59</v>
      </c>
      <c r="P884" s="22" t="s">
        <v>2500</v>
      </c>
      <c r="Q884" s="23" t="s">
        <v>1128</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2445</v>
      </c>
      <c r="BR884" s="5" t="s">
        <v>2483</v>
      </c>
    </row>
    <row r="885" spans="1:70" ht="14.25" hidden="1" x14ac:dyDescent="0.2">
      <c r="A885" s="252">
        <v>2034</v>
      </c>
      <c r="B885" s="229" t="s">
        <v>2503</v>
      </c>
      <c r="C885" s="263" t="s">
        <v>2674</v>
      </c>
      <c r="D885" s="229" t="s">
        <v>2504</v>
      </c>
      <c r="E885" s="3" t="s">
        <v>101</v>
      </c>
      <c r="F885" s="26" t="s">
        <v>102</v>
      </c>
      <c r="G885" s="26" t="s">
        <v>55</v>
      </c>
      <c r="H885" s="26" t="s">
        <v>76</v>
      </c>
      <c r="I885" s="26" t="s">
        <v>2672</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2361</v>
      </c>
      <c r="BR885" s="5" t="s">
        <v>2505</v>
      </c>
    </row>
    <row r="886" spans="1:70" ht="14.25" hidden="1" x14ac:dyDescent="0.2">
      <c r="A886" s="252">
        <v>2035</v>
      </c>
      <c r="B886" s="229" t="s">
        <v>2503</v>
      </c>
      <c r="C886" s="263" t="s">
        <v>2674</v>
      </c>
      <c r="D886" s="229" t="s">
        <v>2506</v>
      </c>
      <c r="E886" s="3" t="s">
        <v>101</v>
      </c>
      <c r="F886" s="26" t="s">
        <v>102</v>
      </c>
      <c r="G886" s="26" t="s">
        <v>55</v>
      </c>
      <c r="H886" s="26" t="s">
        <v>76</v>
      </c>
      <c r="I886" s="26" t="s">
        <v>2672</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2361</v>
      </c>
      <c r="BR886" s="5" t="s">
        <v>2505</v>
      </c>
    </row>
    <row r="887" spans="1:70" ht="14.25" hidden="1" x14ac:dyDescent="0.2">
      <c r="A887" s="252">
        <v>2036</v>
      </c>
      <c r="B887" s="229" t="s">
        <v>2503</v>
      </c>
      <c r="C887" s="263" t="s">
        <v>2674</v>
      </c>
      <c r="D887" s="229" t="s">
        <v>2507</v>
      </c>
      <c r="E887" s="3" t="s">
        <v>101</v>
      </c>
      <c r="F887" s="26" t="s">
        <v>102</v>
      </c>
      <c r="G887" s="26" t="s">
        <v>55</v>
      </c>
      <c r="H887" s="26" t="s">
        <v>76</v>
      </c>
      <c r="I887" s="26" t="s">
        <v>2672</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2361</v>
      </c>
      <c r="BR887" s="5" t="s">
        <v>2505</v>
      </c>
    </row>
    <row r="888" spans="1:70" ht="14.25" hidden="1" x14ac:dyDescent="0.2">
      <c r="A888" s="252">
        <v>2037</v>
      </c>
      <c r="B888" s="229" t="s">
        <v>2503</v>
      </c>
      <c r="C888" s="263" t="s">
        <v>2674</v>
      </c>
      <c r="D888" s="229" t="s">
        <v>2508</v>
      </c>
      <c r="E888" s="3" t="s">
        <v>101</v>
      </c>
      <c r="F888" s="26" t="s">
        <v>102</v>
      </c>
      <c r="G888" s="26" t="s">
        <v>55</v>
      </c>
      <c r="H888" s="26" t="s">
        <v>76</v>
      </c>
      <c r="I888" s="26" t="s">
        <v>2672</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2361</v>
      </c>
      <c r="BR888" s="5" t="s">
        <v>2509</v>
      </c>
    </row>
    <row r="889" spans="1:70" ht="14.25" hidden="1" x14ac:dyDescent="0.2">
      <c r="A889" s="252">
        <v>2038</v>
      </c>
      <c r="B889" s="229" t="s">
        <v>2503</v>
      </c>
      <c r="C889" s="263" t="s">
        <v>2674</v>
      </c>
      <c r="D889" s="229" t="s">
        <v>2510</v>
      </c>
      <c r="E889" s="3" t="s">
        <v>101</v>
      </c>
      <c r="F889" s="26" t="s">
        <v>102</v>
      </c>
      <c r="G889" s="26" t="s">
        <v>55</v>
      </c>
      <c r="H889" s="26" t="s">
        <v>76</v>
      </c>
      <c r="I889" s="26" t="s">
        <v>2672</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2361</v>
      </c>
      <c r="BR889" s="5" t="s">
        <v>2509</v>
      </c>
    </row>
    <row r="890" spans="1:70" ht="14.25" hidden="1" x14ac:dyDescent="0.2">
      <c r="A890" s="252">
        <v>2039</v>
      </c>
      <c r="B890" s="229" t="s">
        <v>2503</v>
      </c>
      <c r="C890" s="263" t="s">
        <v>2674</v>
      </c>
      <c r="D890" s="229" t="s">
        <v>2511</v>
      </c>
      <c r="E890" s="3" t="s">
        <v>101</v>
      </c>
      <c r="F890" s="26" t="s">
        <v>102</v>
      </c>
      <c r="G890" s="26" t="s">
        <v>55</v>
      </c>
      <c r="H890" s="26" t="s">
        <v>76</v>
      </c>
      <c r="I890" s="26" t="s">
        <v>2672</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2361</v>
      </c>
      <c r="BR890" s="5" t="s">
        <v>2509</v>
      </c>
    </row>
    <row r="891" spans="1:70" hidden="1" x14ac:dyDescent="0.2">
      <c r="A891" s="252">
        <v>2040</v>
      </c>
      <c r="B891" s="229" t="s">
        <v>2720</v>
      </c>
      <c r="C891" s="259" t="s">
        <v>2678</v>
      </c>
      <c r="D891" s="229" t="s">
        <v>2679</v>
      </c>
      <c r="E891" s="3" t="s">
        <v>101</v>
      </c>
      <c r="F891" s="26" t="s">
        <v>102</v>
      </c>
      <c r="G891" s="26" t="s">
        <v>55</v>
      </c>
      <c r="H891" s="26" t="s">
        <v>1950</v>
      </c>
      <c r="J891" s="22">
        <v>3</v>
      </c>
      <c r="L891" s="28" t="s">
        <v>57</v>
      </c>
      <c r="M891" s="22" t="s">
        <v>58</v>
      </c>
      <c r="N891" s="22">
        <v>0</v>
      </c>
      <c r="O891" s="22" t="s">
        <v>59</v>
      </c>
      <c r="P891" s="22" t="s">
        <v>78</v>
      </c>
      <c r="Q891" s="23" t="s">
        <v>101</v>
      </c>
      <c r="R891" s="23" t="s">
        <v>2680</v>
      </c>
      <c r="T891" s="23">
        <v>100</v>
      </c>
      <c r="V891" s="25" t="s">
        <v>613</v>
      </c>
      <c r="W891" s="65" t="s">
        <v>653</v>
      </c>
      <c r="Z891" s="83" t="s">
        <v>62</v>
      </c>
      <c r="AA891" s="6">
        <v>12</v>
      </c>
      <c r="BQ891" s="6" t="s">
        <v>194</v>
      </c>
    </row>
    <row r="892" spans="1:70" hidden="1" x14ac:dyDescent="0.2">
      <c r="A892" s="252">
        <v>2041</v>
      </c>
      <c r="B892" s="229" t="s">
        <v>2720</v>
      </c>
      <c r="C892" s="259" t="s">
        <v>2678</v>
      </c>
      <c r="D892" s="229" t="s">
        <v>2681</v>
      </c>
      <c r="E892" s="3" t="s">
        <v>101</v>
      </c>
      <c r="F892" s="26" t="s">
        <v>102</v>
      </c>
      <c r="G892" s="26" t="s">
        <v>55</v>
      </c>
      <c r="H892" s="26" t="s">
        <v>1950</v>
      </c>
      <c r="J892" s="22">
        <v>3</v>
      </c>
      <c r="L892" s="28" t="s">
        <v>57</v>
      </c>
      <c r="M892" s="22" t="s">
        <v>58</v>
      </c>
      <c r="N892" s="22">
        <v>336</v>
      </c>
      <c r="O892" s="22" t="s">
        <v>59</v>
      </c>
      <c r="P892" s="22" t="s">
        <v>78</v>
      </c>
      <c r="Q892" s="23" t="s">
        <v>101</v>
      </c>
      <c r="R892" s="23" t="s">
        <v>2680</v>
      </c>
      <c r="T892" s="23">
        <v>100</v>
      </c>
      <c r="V892" s="25" t="s">
        <v>613</v>
      </c>
      <c r="W892" s="65" t="s">
        <v>653</v>
      </c>
      <c r="Z892" s="83" t="s">
        <v>62</v>
      </c>
      <c r="AA892" s="6">
        <v>12</v>
      </c>
      <c r="BQ892" s="6" t="s">
        <v>194</v>
      </c>
    </row>
    <row r="893" spans="1:70" hidden="1" x14ac:dyDescent="0.2">
      <c r="A893" s="91">
        <v>2042</v>
      </c>
      <c r="B893" s="229" t="s">
        <v>2735</v>
      </c>
      <c r="C893" s="259" t="s">
        <v>2736</v>
      </c>
      <c r="D893" s="229" t="s">
        <v>2737</v>
      </c>
      <c r="E893" s="3" t="s">
        <v>101</v>
      </c>
      <c r="F893" s="26" t="s">
        <v>102</v>
      </c>
      <c r="G893" s="26" t="s">
        <v>55</v>
      </c>
      <c r="H893" s="26" t="s">
        <v>2775</v>
      </c>
      <c r="J893" s="22">
        <v>4</v>
      </c>
      <c r="L893" s="28" t="s">
        <v>57</v>
      </c>
      <c r="M893" s="22" t="s">
        <v>58</v>
      </c>
      <c r="N893" s="22">
        <v>0</v>
      </c>
      <c r="O893" s="22" t="s">
        <v>59</v>
      </c>
      <c r="P893" s="22" t="s">
        <v>78</v>
      </c>
      <c r="Q893" s="23" t="s">
        <v>101</v>
      </c>
      <c r="R893" s="23" t="s">
        <v>2680</v>
      </c>
      <c r="Z893" s="83" t="s">
        <v>62</v>
      </c>
      <c r="AA893" s="6">
        <v>12</v>
      </c>
      <c r="AB893" s="6">
        <v>6</v>
      </c>
      <c r="AI893" s="5">
        <v>21</v>
      </c>
      <c r="AJ893" s="5">
        <v>34</v>
      </c>
      <c r="BQ893" s="6" t="s">
        <v>194</v>
      </c>
    </row>
    <row r="894" spans="1:70" hidden="1" x14ac:dyDescent="0.2">
      <c r="A894" s="91">
        <v>2043</v>
      </c>
      <c r="B894" s="229" t="s">
        <v>2735</v>
      </c>
      <c r="C894" s="259" t="s">
        <v>2736</v>
      </c>
      <c r="D894" s="229" t="s">
        <v>2738</v>
      </c>
      <c r="E894" s="3" t="s">
        <v>101</v>
      </c>
      <c r="F894" s="26" t="s">
        <v>102</v>
      </c>
      <c r="G894" s="26" t="s">
        <v>55</v>
      </c>
      <c r="H894" s="26" t="s">
        <v>2775</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hidden="1" x14ac:dyDescent="0.2">
      <c r="A895" s="91">
        <v>2044</v>
      </c>
      <c r="B895" s="229" t="s">
        <v>2735</v>
      </c>
      <c r="C895" s="259" t="s">
        <v>2736</v>
      </c>
      <c r="D895" s="229" t="s">
        <v>2739</v>
      </c>
      <c r="E895" s="3" t="s">
        <v>101</v>
      </c>
      <c r="F895" s="26" t="s">
        <v>102</v>
      </c>
      <c r="G895" s="26" t="s">
        <v>55</v>
      </c>
      <c r="H895" s="26" t="s">
        <v>2775</v>
      </c>
      <c r="J895" s="22">
        <v>4</v>
      </c>
      <c r="L895" s="28" t="s">
        <v>57</v>
      </c>
      <c r="M895" s="22" t="s">
        <v>58</v>
      </c>
      <c r="N895" s="22">
        <v>12</v>
      </c>
      <c r="O895" s="22" t="s">
        <v>59</v>
      </c>
      <c r="P895" s="22" t="s">
        <v>78</v>
      </c>
      <c r="Q895" s="23" t="s">
        <v>101</v>
      </c>
      <c r="R895" s="23" t="s">
        <v>2680</v>
      </c>
      <c r="Z895" s="83" t="s">
        <v>62</v>
      </c>
      <c r="AA895" s="6">
        <v>12</v>
      </c>
      <c r="AB895" s="6">
        <v>6</v>
      </c>
      <c r="AI895" s="5">
        <v>21</v>
      </c>
      <c r="AJ895" s="5">
        <v>34</v>
      </c>
      <c r="BQ895" s="6" t="s">
        <v>194</v>
      </c>
    </row>
    <row r="896" spans="1:70" hidden="1" x14ac:dyDescent="0.2">
      <c r="A896" s="91">
        <v>2045</v>
      </c>
      <c r="B896" s="229" t="s">
        <v>2735</v>
      </c>
      <c r="C896" s="259" t="s">
        <v>2736</v>
      </c>
      <c r="D896" s="229" t="s">
        <v>2740</v>
      </c>
      <c r="E896" s="3" t="s">
        <v>101</v>
      </c>
      <c r="F896" s="26" t="s">
        <v>102</v>
      </c>
      <c r="G896" s="26" t="s">
        <v>55</v>
      </c>
      <c r="H896" s="26" t="s">
        <v>2775</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hidden="1" x14ac:dyDescent="0.2">
      <c r="A897" s="91">
        <v>2046</v>
      </c>
      <c r="B897" s="229" t="s">
        <v>2735</v>
      </c>
      <c r="C897" s="259" t="s">
        <v>2736</v>
      </c>
      <c r="D897" s="229" t="s">
        <v>2681</v>
      </c>
      <c r="E897" s="3" t="s">
        <v>2178</v>
      </c>
      <c r="F897" s="26" t="s">
        <v>102</v>
      </c>
      <c r="G897" s="26" t="s">
        <v>55</v>
      </c>
      <c r="H897" s="26" t="s">
        <v>2776</v>
      </c>
      <c r="J897" s="22">
        <v>400</v>
      </c>
      <c r="L897" s="28" t="s">
        <v>57</v>
      </c>
      <c r="M897" s="22" t="s">
        <v>58</v>
      </c>
      <c r="N897" s="22">
        <v>0</v>
      </c>
      <c r="O897" s="22" t="s">
        <v>59</v>
      </c>
      <c r="P897" s="22" t="s">
        <v>78</v>
      </c>
      <c r="Q897" s="23" t="s">
        <v>2178</v>
      </c>
      <c r="R897" s="23" t="s">
        <v>2777</v>
      </c>
      <c r="Z897" s="83" t="s">
        <v>62</v>
      </c>
      <c r="AA897" s="6">
        <v>12</v>
      </c>
      <c r="AB897" s="6">
        <v>6</v>
      </c>
      <c r="AI897" s="5">
        <v>21</v>
      </c>
      <c r="AJ897" s="5">
        <v>34</v>
      </c>
      <c r="BQ897" s="6" t="s">
        <v>194</v>
      </c>
    </row>
    <row r="898" spans="1:70" hidden="1" x14ac:dyDescent="0.2">
      <c r="A898" s="91">
        <v>2047</v>
      </c>
      <c r="B898" s="229" t="s">
        <v>2735</v>
      </c>
      <c r="C898" s="259" t="s">
        <v>2736</v>
      </c>
      <c r="D898" s="229" t="s">
        <v>2743</v>
      </c>
      <c r="E898" s="3" t="s">
        <v>101</v>
      </c>
      <c r="F898" s="26" t="s">
        <v>102</v>
      </c>
      <c r="G898" s="26" t="s">
        <v>55</v>
      </c>
      <c r="H898" s="26" t="s">
        <v>76</v>
      </c>
      <c r="J898" s="22">
        <v>4</v>
      </c>
      <c r="L898" s="28" t="s">
        <v>57</v>
      </c>
      <c r="M898" s="22" t="s">
        <v>58</v>
      </c>
      <c r="N898" s="22">
        <v>132</v>
      </c>
      <c r="O898" s="22" t="s">
        <v>59</v>
      </c>
      <c r="P898" s="22" t="s">
        <v>78</v>
      </c>
      <c r="Q898" s="23" t="s">
        <v>101</v>
      </c>
      <c r="R898" s="23" t="s">
        <v>2680</v>
      </c>
      <c r="Z898" s="83" t="s">
        <v>62</v>
      </c>
      <c r="AA898" s="6">
        <v>12</v>
      </c>
      <c r="AB898" s="6">
        <v>6</v>
      </c>
      <c r="AI898" s="5">
        <v>21</v>
      </c>
      <c r="AJ898" s="5">
        <v>34</v>
      </c>
      <c r="BQ898" s="6" t="s">
        <v>194</v>
      </c>
    </row>
    <row r="899" spans="1:70" hidden="1" x14ac:dyDescent="0.2">
      <c r="A899" s="91">
        <v>2048</v>
      </c>
      <c r="B899" s="229" t="s">
        <v>2735</v>
      </c>
      <c r="C899" s="259" t="s">
        <v>2736</v>
      </c>
      <c r="D899" s="229" t="s">
        <v>2744</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hidden="1" x14ac:dyDescent="0.2">
      <c r="A900" s="91">
        <v>2049</v>
      </c>
      <c r="B900" s="229" t="s">
        <v>2735</v>
      </c>
      <c r="C900" s="259" t="s">
        <v>2736</v>
      </c>
      <c r="D900" s="229" t="s">
        <v>2745</v>
      </c>
      <c r="E900" s="3" t="s">
        <v>101</v>
      </c>
      <c r="F900" s="26" t="s">
        <v>102</v>
      </c>
      <c r="G900" s="26" t="s">
        <v>55</v>
      </c>
      <c r="H900" s="26" t="s">
        <v>76</v>
      </c>
      <c r="J900" s="22">
        <v>4</v>
      </c>
      <c r="L900" s="28" t="s">
        <v>57</v>
      </c>
      <c r="M900" s="22" t="s">
        <v>58</v>
      </c>
      <c r="N900" s="22">
        <v>252</v>
      </c>
      <c r="O900" s="22" t="s">
        <v>59</v>
      </c>
      <c r="P900" s="22" t="s">
        <v>78</v>
      </c>
      <c r="Q900" s="23" t="s">
        <v>101</v>
      </c>
      <c r="R900" s="23" t="s">
        <v>2680</v>
      </c>
      <c r="Z900" s="83" t="s">
        <v>62</v>
      </c>
      <c r="AA900" s="6">
        <v>12</v>
      </c>
      <c r="AB900" s="6">
        <v>6</v>
      </c>
      <c r="AI900" s="5">
        <v>21</v>
      </c>
      <c r="AJ900" s="5">
        <v>34</v>
      </c>
      <c r="BQ900" s="6" t="s">
        <v>194</v>
      </c>
    </row>
    <row r="901" spans="1:70" hidden="1" x14ac:dyDescent="0.2">
      <c r="A901" s="91">
        <v>2050</v>
      </c>
      <c r="B901" s="229" t="s">
        <v>2735</v>
      </c>
      <c r="C901" s="259" t="s">
        <v>2736</v>
      </c>
      <c r="D901" s="229" t="s">
        <v>2746</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hidden="1" x14ac:dyDescent="0.2">
      <c r="A902" s="91">
        <v>2051</v>
      </c>
      <c r="B902" s="229" t="s">
        <v>2735</v>
      </c>
      <c r="C902" s="259" t="s">
        <v>2736</v>
      </c>
      <c r="D902" s="229" t="s">
        <v>2747</v>
      </c>
      <c r="E902" s="3" t="s">
        <v>101</v>
      </c>
      <c r="F902" s="26" t="s">
        <v>102</v>
      </c>
      <c r="G902" s="26" t="s">
        <v>55</v>
      </c>
      <c r="H902" s="26" t="s">
        <v>76</v>
      </c>
      <c r="J902" s="22">
        <v>4</v>
      </c>
      <c r="L902" s="28" t="s">
        <v>57</v>
      </c>
      <c r="M902" s="22" t="s">
        <v>58</v>
      </c>
      <c r="N902" s="22">
        <v>372</v>
      </c>
      <c r="O902" s="22" t="s">
        <v>59</v>
      </c>
      <c r="P902" s="22" t="s">
        <v>78</v>
      </c>
      <c r="Q902" s="23" t="s">
        <v>101</v>
      </c>
      <c r="R902" s="23" t="s">
        <v>2680</v>
      </c>
      <c r="Z902" s="83" t="s">
        <v>62</v>
      </c>
      <c r="AA902" s="6">
        <v>12</v>
      </c>
      <c r="AB902" s="6">
        <v>6</v>
      </c>
      <c r="AI902" s="5">
        <v>21</v>
      </c>
      <c r="AJ902" s="5">
        <v>34</v>
      </c>
      <c r="BQ902" s="6" t="s">
        <v>194</v>
      </c>
    </row>
    <row r="903" spans="1:70" hidden="1" x14ac:dyDescent="0.2">
      <c r="A903" s="91">
        <v>2052</v>
      </c>
      <c r="B903" s="229" t="s">
        <v>2735</v>
      </c>
      <c r="C903" s="259" t="s">
        <v>2736</v>
      </c>
      <c r="D903" s="229" t="s">
        <v>2748</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hidden="1" x14ac:dyDescent="0.2">
      <c r="A904" s="91">
        <v>2053</v>
      </c>
      <c r="B904" s="229" t="s">
        <v>2735</v>
      </c>
      <c r="C904" s="259" t="s">
        <v>2736</v>
      </c>
      <c r="D904" s="229" t="s">
        <v>2749</v>
      </c>
      <c r="E904" s="3" t="s">
        <v>101</v>
      </c>
      <c r="F904" s="26" t="s">
        <v>102</v>
      </c>
      <c r="G904" s="26" t="s">
        <v>55</v>
      </c>
      <c r="H904" s="26" t="s">
        <v>76</v>
      </c>
      <c r="J904" s="22">
        <v>4</v>
      </c>
      <c r="L904" s="28" t="s">
        <v>57</v>
      </c>
      <c r="M904" s="22" t="s">
        <v>58</v>
      </c>
      <c r="N904" s="22">
        <v>516</v>
      </c>
      <c r="O904" s="22" t="s">
        <v>59</v>
      </c>
      <c r="P904" s="22" t="s">
        <v>78</v>
      </c>
      <c r="Q904" s="23" t="s">
        <v>101</v>
      </c>
      <c r="R904" s="23" t="s">
        <v>2680</v>
      </c>
      <c r="Z904" s="83" t="s">
        <v>62</v>
      </c>
      <c r="AA904" s="6">
        <v>12</v>
      </c>
      <c r="AB904" s="6">
        <v>6</v>
      </c>
      <c r="AI904" s="5">
        <v>21</v>
      </c>
      <c r="AJ904" s="5">
        <v>34</v>
      </c>
      <c r="BQ904" s="6" t="s">
        <v>194</v>
      </c>
    </row>
    <row r="905" spans="1:70" hidden="1" x14ac:dyDescent="0.2">
      <c r="A905" s="91">
        <v>2054</v>
      </c>
      <c r="B905" s="229" t="s">
        <v>2735</v>
      </c>
      <c r="C905" s="259" t="s">
        <v>2736</v>
      </c>
      <c r="D905" s="229" t="s">
        <v>2750</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hidden="1" x14ac:dyDescent="0.2">
      <c r="A906" s="181">
        <v>5197</v>
      </c>
      <c r="B906" s="122" t="s">
        <v>1299</v>
      </c>
      <c r="C906" s="263" t="s">
        <v>1300</v>
      </c>
      <c r="D906" s="122" t="s">
        <v>1301</v>
      </c>
      <c r="E906" s="3" t="s">
        <v>148</v>
      </c>
      <c r="F906" s="26" t="s">
        <v>102</v>
      </c>
      <c r="G906" s="26" t="s">
        <v>55</v>
      </c>
      <c r="H906" s="26" t="s">
        <v>181</v>
      </c>
      <c r="J906" s="22">
        <v>2.5</v>
      </c>
      <c r="L906" s="28" t="s">
        <v>106</v>
      </c>
      <c r="M906" s="22" t="s">
        <v>77</v>
      </c>
      <c r="N906" s="22">
        <v>0</v>
      </c>
      <c r="O906" s="22" t="s">
        <v>59</v>
      </c>
      <c r="P906" s="22" t="s">
        <v>1302</v>
      </c>
      <c r="R906" s="23" t="s">
        <v>1303</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1304</v>
      </c>
    </row>
    <row r="907" spans="1:70" ht="14.25" hidden="1" x14ac:dyDescent="0.2">
      <c r="A907" s="181">
        <v>5198</v>
      </c>
      <c r="B907" s="122" t="s">
        <v>1299</v>
      </c>
      <c r="C907" s="263" t="s">
        <v>1300</v>
      </c>
      <c r="D907" s="122" t="s">
        <v>1305</v>
      </c>
      <c r="E907" s="3" t="s">
        <v>148</v>
      </c>
      <c r="F907" s="26" t="s">
        <v>102</v>
      </c>
      <c r="G907" s="26" t="s">
        <v>55</v>
      </c>
      <c r="H907" s="26" t="s">
        <v>420</v>
      </c>
      <c r="J907" s="22">
        <v>2.5</v>
      </c>
      <c r="L907" s="28" t="s">
        <v>106</v>
      </c>
      <c r="M907" s="22" t="s">
        <v>77</v>
      </c>
      <c r="N907" s="22">
        <v>0</v>
      </c>
      <c r="O907" s="22" t="s">
        <v>59</v>
      </c>
      <c r="P907" s="22" t="s">
        <v>1302</v>
      </c>
      <c r="R907" s="23" t="s">
        <v>1303</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1306</v>
      </c>
    </row>
    <row r="908" spans="1:70" ht="14.25" hidden="1" x14ac:dyDescent="0.2">
      <c r="A908" s="181">
        <v>5199</v>
      </c>
      <c r="B908" s="122" t="s">
        <v>1299</v>
      </c>
      <c r="C908" s="263" t="s">
        <v>1300</v>
      </c>
      <c r="D908" s="122" t="s">
        <v>1307</v>
      </c>
      <c r="E908" s="3" t="s">
        <v>148</v>
      </c>
      <c r="F908" s="26" t="s">
        <v>102</v>
      </c>
      <c r="G908" s="26" t="s">
        <v>55</v>
      </c>
      <c r="H908" s="26" t="s">
        <v>210</v>
      </c>
      <c r="J908" s="22">
        <v>2.5</v>
      </c>
      <c r="L908" s="28" t="s">
        <v>106</v>
      </c>
      <c r="M908" s="22" t="s">
        <v>77</v>
      </c>
      <c r="N908" s="22">
        <v>0</v>
      </c>
      <c r="O908" s="22" t="s">
        <v>59</v>
      </c>
      <c r="P908" s="22" t="s">
        <v>1302</v>
      </c>
      <c r="R908" s="23" t="s">
        <v>1303</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1308</v>
      </c>
    </row>
    <row r="909" spans="1:70" ht="14.25" hidden="1" x14ac:dyDescent="0.2">
      <c r="A909" s="181">
        <v>5200</v>
      </c>
      <c r="B909" s="122" t="s">
        <v>1299</v>
      </c>
      <c r="C909" s="263" t="s">
        <v>1300</v>
      </c>
      <c r="D909" s="235" t="s">
        <v>1309</v>
      </c>
      <c r="E909" s="3" t="s">
        <v>148</v>
      </c>
      <c r="F909" s="26" t="s">
        <v>102</v>
      </c>
      <c r="G909" s="26" t="s">
        <v>55</v>
      </c>
      <c r="H909" s="26" t="s">
        <v>210</v>
      </c>
      <c r="J909" s="22">
        <v>2.5</v>
      </c>
      <c r="L909" s="28" t="s">
        <v>106</v>
      </c>
      <c r="M909" s="22" t="s">
        <v>77</v>
      </c>
      <c r="N909" s="22">
        <v>0</v>
      </c>
      <c r="O909" s="22" t="s">
        <v>59</v>
      </c>
      <c r="P909" s="22" t="s">
        <v>1302</v>
      </c>
      <c r="R909" s="23" t="s">
        <v>1303</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1308</v>
      </c>
    </row>
    <row r="910" spans="1:70" hidden="1" x14ac:dyDescent="0.2">
      <c r="A910" s="91">
        <v>5295</v>
      </c>
      <c r="B910" s="229" t="s">
        <v>1432</v>
      </c>
      <c r="C910" s="259" t="s">
        <v>1728</v>
      </c>
      <c r="D910" s="229" t="s">
        <v>1729</v>
      </c>
      <c r="E910" s="3" t="s">
        <v>1167</v>
      </c>
      <c r="F910" s="26" t="s">
        <v>102</v>
      </c>
      <c r="G910" s="26" t="s">
        <v>55</v>
      </c>
      <c r="H910" s="26" t="s">
        <v>193</v>
      </c>
      <c r="J910" s="22">
        <v>400</v>
      </c>
      <c r="L910" s="28" t="s">
        <v>57</v>
      </c>
      <c r="M910" s="22" t="s">
        <v>58</v>
      </c>
      <c r="N910" s="22">
        <v>0</v>
      </c>
      <c r="O910" s="22" t="s">
        <v>59</v>
      </c>
      <c r="P910" s="22" t="s">
        <v>78</v>
      </c>
      <c r="R910" s="23" t="s">
        <v>1730</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1731</v>
      </c>
    </row>
    <row r="911" spans="1:70" hidden="1" x14ac:dyDescent="0.2">
      <c r="A911" s="91">
        <v>5296</v>
      </c>
      <c r="B911" s="229" t="s">
        <v>1732</v>
      </c>
      <c r="C911" s="259" t="s">
        <v>1733</v>
      </c>
      <c r="D911" s="229" t="s">
        <v>1734</v>
      </c>
      <c r="E911" s="3" t="s">
        <v>1167</v>
      </c>
      <c r="F911" s="26" t="s">
        <v>102</v>
      </c>
      <c r="G911" s="26" t="s">
        <v>55</v>
      </c>
      <c r="H911" s="26" t="s">
        <v>1735</v>
      </c>
      <c r="J911" s="22">
        <v>100</v>
      </c>
      <c r="L911" s="28" t="s">
        <v>57</v>
      </c>
      <c r="M911" s="22" t="s">
        <v>58</v>
      </c>
      <c r="N911" s="22" t="s">
        <v>1736</v>
      </c>
      <c r="O911" s="22" t="s">
        <v>59</v>
      </c>
      <c r="P911" s="22" t="s">
        <v>91</v>
      </c>
      <c r="R911" s="23" t="s">
        <v>1730</v>
      </c>
      <c r="V911" s="165" t="s">
        <v>613</v>
      </c>
      <c r="W911" s="166">
        <v>8</v>
      </c>
      <c r="X911" s="106">
        <v>4</v>
      </c>
      <c r="Y911" s="25" t="s">
        <v>1737</v>
      </c>
      <c r="Z911" s="83" t="s">
        <v>62</v>
      </c>
      <c r="AA911" s="6">
        <v>7</v>
      </c>
      <c r="AB911" s="6">
        <v>0</v>
      </c>
      <c r="AC911" s="5">
        <v>46</v>
      </c>
      <c r="AD911" s="5" t="s">
        <v>79</v>
      </c>
      <c r="AE911" s="5" t="s">
        <v>334</v>
      </c>
      <c r="AF911" s="5">
        <v>13</v>
      </c>
      <c r="AG911" s="5" t="s">
        <v>79</v>
      </c>
      <c r="BR911" s="5" t="s">
        <v>447</v>
      </c>
    </row>
    <row r="912" spans="1:70" hidden="1" x14ac:dyDescent="0.2">
      <c r="A912" s="91">
        <v>5297</v>
      </c>
      <c r="B912" s="229" t="s">
        <v>1732</v>
      </c>
      <c r="C912" s="259" t="s">
        <v>1733</v>
      </c>
      <c r="D912" s="229" t="s">
        <v>1738</v>
      </c>
      <c r="E912" s="3" t="s">
        <v>1167</v>
      </c>
      <c r="F912" s="26" t="s">
        <v>102</v>
      </c>
      <c r="G912" s="26" t="s">
        <v>55</v>
      </c>
      <c r="H912" s="26" t="s">
        <v>1735</v>
      </c>
      <c r="J912" s="22">
        <v>200</v>
      </c>
      <c r="L912" s="28" t="s">
        <v>57</v>
      </c>
      <c r="M912" s="22" t="s">
        <v>58</v>
      </c>
      <c r="N912" s="176" t="s">
        <v>1736</v>
      </c>
      <c r="O912" s="22" t="s">
        <v>59</v>
      </c>
      <c r="P912" s="22" t="s">
        <v>91</v>
      </c>
      <c r="R912" s="23" t="s">
        <v>1730</v>
      </c>
      <c r="V912" s="165" t="s">
        <v>613</v>
      </c>
      <c r="W912" s="166">
        <v>8</v>
      </c>
      <c r="X912" s="106">
        <v>4</v>
      </c>
      <c r="Y912" s="25" t="s">
        <v>1737</v>
      </c>
      <c r="Z912" s="83" t="s">
        <v>62</v>
      </c>
      <c r="AA912" s="6">
        <v>7</v>
      </c>
      <c r="AB912" s="6">
        <v>1</v>
      </c>
      <c r="AC912" s="5">
        <v>37</v>
      </c>
      <c r="AD912" s="5" t="s">
        <v>79</v>
      </c>
      <c r="AE912" s="5" t="s">
        <v>334</v>
      </c>
      <c r="AF912" s="5">
        <v>12</v>
      </c>
      <c r="AG912" s="5" t="s">
        <v>79</v>
      </c>
    </row>
    <row r="913" spans="1:70" hidden="1" x14ac:dyDescent="0.2">
      <c r="A913" s="91">
        <v>5298</v>
      </c>
      <c r="B913" s="229" t="s">
        <v>1732</v>
      </c>
      <c r="C913" s="259" t="s">
        <v>1733</v>
      </c>
      <c r="D913" s="229" t="s">
        <v>1739</v>
      </c>
      <c r="E913" s="3" t="s">
        <v>1167</v>
      </c>
      <c r="F913" s="26" t="s">
        <v>102</v>
      </c>
      <c r="G913" s="26" t="s">
        <v>55</v>
      </c>
      <c r="H913" s="26" t="s">
        <v>1735</v>
      </c>
      <c r="J913" s="22">
        <v>400</v>
      </c>
      <c r="L913" s="28" t="s">
        <v>57</v>
      </c>
      <c r="M913" s="22" t="s">
        <v>58</v>
      </c>
      <c r="N913" s="176" t="s">
        <v>1736</v>
      </c>
      <c r="O913" s="22" t="s">
        <v>59</v>
      </c>
      <c r="P913" s="22" t="s">
        <v>91</v>
      </c>
      <c r="R913" s="23" t="s">
        <v>1730</v>
      </c>
      <c r="V913" s="165" t="s">
        <v>613</v>
      </c>
      <c r="W913" s="166">
        <v>8</v>
      </c>
      <c r="X913" s="106">
        <v>4</v>
      </c>
      <c r="Y913" s="25" t="s">
        <v>1737</v>
      </c>
      <c r="Z913" s="83" t="s">
        <v>62</v>
      </c>
      <c r="AA913" s="6">
        <v>6</v>
      </c>
      <c r="AB913" s="6">
        <v>0</v>
      </c>
      <c r="AC913" s="5">
        <v>41</v>
      </c>
      <c r="AD913" s="5" t="s">
        <v>79</v>
      </c>
      <c r="AE913" s="5" t="s">
        <v>334</v>
      </c>
      <c r="AF913" s="5">
        <v>10</v>
      </c>
      <c r="AG913" s="5" t="s">
        <v>79</v>
      </c>
    </row>
    <row r="914" spans="1:70" hidden="1" x14ac:dyDescent="0.2">
      <c r="A914" s="91">
        <v>5299</v>
      </c>
      <c r="B914" s="229" t="s">
        <v>1732</v>
      </c>
      <c r="C914" s="259" t="s">
        <v>1733</v>
      </c>
      <c r="D914" s="229" t="s">
        <v>1740</v>
      </c>
      <c r="E914" s="3" t="s">
        <v>1167</v>
      </c>
      <c r="F914" s="26" t="s">
        <v>102</v>
      </c>
      <c r="G914" s="26" t="s">
        <v>55</v>
      </c>
      <c r="H914" s="26" t="s">
        <v>1735</v>
      </c>
      <c r="J914" s="22">
        <v>600</v>
      </c>
      <c r="L914" s="28" t="s">
        <v>57</v>
      </c>
      <c r="M914" s="22" t="s">
        <v>58</v>
      </c>
      <c r="N914" s="176" t="s">
        <v>1736</v>
      </c>
      <c r="O914" s="22" t="s">
        <v>59</v>
      </c>
      <c r="P914" s="22" t="s">
        <v>91</v>
      </c>
      <c r="R914" s="23" t="s">
        <v>1730</v>
      </c>
      <c r="V914" s="165" t="s">
        <v>613</v>
      </c>
      <c r="W914" s="166">
        <v>8</v>
      </c>
      <c r="X914" s="106">
        <v>4</v>
      </c>
      <c r="Y914" s="25" t="s">
        <v>1737</v>
      </c>
      <c r="Z914" s="83" t="s">
        <v>62</v>
      </c>
      <c r="AA914" s="6">
        <v>8</v>
      </c>
      <c r="AB914" s="6">
        <v>0</v>
      </c>
      <c r="AC914" s="5">
        <v>39</v>
      </c>
      <c r="AD914" s="5" t="s">
        <v>79</v>
      </c>
      <c r="AE914" s="5" t="s">
        <v>334</v>
      </c>
      <c r="AF914" s="5">
        <v>6</v>
      </c>
      <c r="AG914" s="5" t="s">
        <v>79</v>
      </c>
    </row>
    <row r="915" spans="1:70" hidden="1" x14ac:dyDescent="0.2">
      <c r="A915" s="91">
        <v>5300</v>
      </c>
      <c r="B915" s="229" t="s">
        <v>1741</v>
      </c>
      <c r="C915" s="259" t="s">
        <v>1742</v>
      </c>
      <c r="D915" s="229" t="s">
        <v>1743</v>
      </c>
      <c r="E915" s="3" t="s">
        <v>1167</v>
      </c>
      <c r="F915" s="26" t="s">
        <v>102</v>
      </c>
      <c r="G915" s="26" t="s">
        <v>55</v>
      </c>
      <c r="H915" s="26" t="s">
        <v>295</v>
      </c>
      <c r="J915" s="22">
        <v>200</v>
      </c>
      <c r="L915" s="28" t="s">
        <v>57</v>
      </c>
      <c r="M915" s="22" t="s">
        <v>58</v>
      </c>
      <c r="N915" s="176">
        <v>0</v>
      </c>
      <c r="O915" s="22" t="s">
        <v>59</v>
      </c>
      <c r="P915" s="22" t="s">
        <v>78</v>
      </c>
      <c r="R915" s="23" t="s">
        <v>1730</v>
      </c>
      <c r="V915" s="165" t="s">
        <v>613</v>
      </c>
      <c r="W915" s="166"/>
      <c r="Z915" s="83" t="s">
        <v>62</v>
      </c>
      <c r="AA915" s="6">
        <v>8</v>
      </c>
      <c r="AD915" s="5" t="s">
        <v>79</v>
      </c>
      <c r="AI915" s="5">
        <v>8</v>
      </c>
      <c r="AJ915" s="5">
        <v>45</v>
      </c>
    </row>
    <row r="916" spans="1:70" hidden="1" x14ac:dyDescent="0.2">
      <c r="A916" s="91">
        <v>5301</v>
      </c>
      <c r="B916" s="229" t="s">
        <v>1744</v>
      </c>
      <c r="C916" s="259" t="s">
        <v>1745</v>
      </c>
      <c r="D916" s="229" t="s">
        <v>1746</v>
      </c>
      <c r="E916" s="3" t="s">
        <v>1167</v>
      </c>
      <c r="F916" s="26" t="s">
        <v>102</v>
      </c>
      <c r="G916" s="26" t="s">
        <v>55</v>
      </c>
      <c r="H916" s="26" t="s">
        <v>420</v>
      </c>
      <c r="J916" s="22">
        <v>5.7</v>
      </c>
      <c r="L916" s="28" t="s">
        <v>106</v>
      </c>
      <c r="M916" s="22" t="s">
        <v>58</v>
      </c>
      <c r="N916" s="176">
        <v>0</v>
      </c>
      <c r="O916" s="22" t="s">
        <v>59</v>
      </c>
      <c r="P916" s="22" t="s">
        <v>1747</v>
      </c>
      <c r="R916" s="23" t="s">
        <v>1748</v>
      </c>
      <c r="U916" s="23" t="s">
        <v>1749</v>
      </c>
      <c r="V916" s="165"/>
      <c r="W916" s="166"/>
      <c r="Y916" s="25" t="s">
        <v>1750</v>
      </c>
      <c r="Z916" s="83" t="s">
        <v>62</v>
      </c>
      <c r="AA916" s="6">
        <v>11</v>
      </c>
      <c r="AC916" s="5">
        <v>3.5</v>
      </c>
      <c r="AD916" s="5" t="s">
        <v>212</v>
      </c>
      <c r="AE916" s="5" t="s">
        <v>334</v>
      </c>
      <c r="AI916" s="5">
        <v>1</v>
      </c>
      <c r="AJ916" s="5">
        <v>6</v>
      </c>
      <c r="AK916" s="6">
        <v>5.5</v>
      </c>
      <c r="AL916" s="6" t="s">
        <v>80</v>
      </c>
      <c r="AM916" s="6" t="s">
        <v>1751</v>
      </c>
      <c r="AN916" s="6">
        <v>22</v>
      </c>
      <c r="AO916" s="6" t="s">
        <v>446</v>
      </c>
      <c r="AP916" s="6" t="s">
        <v>1752</v>
      </c>
      <c r="BQ916" s="6" t="s">
        <v>213</v>
      </c>
      <c r="BR916" s="5" t="s">
        <v>1753</v>
      </c>
    </row>
    <row r="917" spans="1:70" hidden="1" x14ac:dyDescent="0.2">
      <c r="A917" s="91">
        <v>5302</v>
      </c>
      <c r="B917" s="229" t="s">
        <v>1744</v>
      </c>
      <c r="C917" s="259" t="s">
        <v>1745</v>
      </c>
      <c r="D917" s="229" t="s">
        <v>1754</v>
      </c>
      <c r="E917" s="3" t="s">
        <v>1167</v>
      </c>
      <c r="F917" s="26" t="s">
        <v>102</v>
      </c>
      <c r="G917" s="26" t="s">
        <v>55</v>
      </c>
      <c r="H917" s="26" t="s">
        <v>420</v>
      </c>
      <c r="J917" s="22">
        <v>5.9</v>
      </c>
      <c r="L917" s="28" t="s">
        <v>106</v>
      </c>
      <c r="M917" s="22" t="s">
        <v>58</v>
      </c>
      <c r="N917" s="22">
        <v>0</v>
      </c>
      <c r="O917" s="22" t="s">
        <v>59</v>
      </c>
      <c r="P917" s="22" t="s">
        <v>1747</v>
      </c>
      <c r="R917" s="23" t="s">
        <v>1748</v>
      </c>
      <c r="U917" s="23" t="s">
        <v>1749</v>
      </c>
      <c r="Y917" s="25" t="s">
        <v>1750</v>
      </c>
      <c r="Z917" s="83" t="s">
        <v>62</v>
      </c>
      <c r="AA917" s="6">
        <v>8</v>
      </c>
      <c r="AC917" s="5">
        <v>15</v>
      </c>
      <c r="AD917" s="5" t="s">
        <v>212</v>
      </c>
      <c r="AE917" s="5" t="s">
        <v>334</v>
      </c>
      <c r="AI917" s="5">
        <v>6</v>
      </c>
      <c r="AJ917" s="5">
        <v>24</v>
      </c>
      <c r="AK917" s="6">
        <v>8.5</v>
      </c>
      <c r="AL917" s="6" t="s">
        <v>80</v>
      </c>
      <c r="AM917" s="6" t="s">
        <v>1751</v>
      </c>
      <c r="AN917" s="6">
        <v>8.5</v>
      </c>
      <c r="AO917" s="6" t="s">
        <v>446</v>
      </c>
      <c r="AP917" s="6" t="s">
        <v>1752</v>
      </c>
      <c r="BQ917" s="6" t="s">
        <v>213</v>
      </c>
      <c r="BR917" s="5" t="s">
        <v>1753</v>
      </c>
    </row>
    <row r="918" spans="1:70" hidden="1" x14ac:dyDescent="0.2">
      <c r="A918" s="91">
        <v>5303</v>
      </c>
      <c r="B918" s="229" t="s">
        <v>1755</v>
      </c>
      <c r="C918" s="259" t="s">
        <v>1756</v>
      </c>
      <c r="D918" s="229" t="s">
        <v>1757</v>
      </c>
      <c r="E918" s="3" t="s">
        <v>1167</v>
      </c>
      <c r="F918" s="26" t="s">
        <v>102</v>
      </c>
      <c r="G918" s="26" t="s">
        <v>55</v>
      </c>
      <c r="H918" s="26" t="s">
        <v>1758</v>
      </c>
      <c r="J918" s="22">
        <v>400</v>
      </c>
      <c r="L918" s="28" t="s">
        <v>57</v>
      </c>
      <c r="M918" s="22" t="s">
        <v>58</v>
      </c>
      <c r="N918" s="22">
        <v>0</v>
      </c>
      <c r="O918" s="22" t="s">
        <v>59</v>
      </c>
      <c r="P918" s="22" t="s">
        <v>1759</v>
      </c>
      <c r="R918" s="23" t="s">
        <v>1730</v>
      </c>
      <c r="Y918" s="25" t="s">
        <v>1750</v>
      </c>
      <c r="Z918" s="83" t="s">
        <v>62</v>
      </c>
    </row>
    <row r="919" spans="1:70" hidden="1" x14ac:dyDescent="0.2">
      <c r="A919" s="91">
        <v>5304</v>
      </c>
      <c r="B919" s="229" t="s">
        <v>1755</v>
      </c>
      <c r="C919" s="259" t="s">
        <v>1756</v>
      </c>
      <c r="D919" s="229" t="s">
        <v>1760</v>
      </c>
      <c r="E919" s="3" t="s">
        <v>1167</v>
      </c>
      <c r="F919" s="26" t="s">
        <v>102</v>
      </c>
      <c r="G919" s="26" t="s">
        <v>55</v>
      </c>
      <c r="H919" s="26" t="s">
        <v>1758</v>
      </c>
      <c r="J919" s="22">
        <v>400</v>
      </c>
      <c r="L919" s="28" t="s">
        <v>57</v>
      </c>
      <c r="M919" s="22" t="s">
        <v>58</v>
      </c>
      <c r="N919" s="22">
        <v>0</v>
      </c>
      <c r="O919" s="22" t="s">
        <v>59</v>
      </c>
      <c r="P919" s="22" t="s">
        <v>1759</v>
      </c>
      <c r="R919" s="23" t="s">
        <v>1730</v>
      </c>
      <c r="Y919" s="25" t="s">
        <v>1750</v>
      </c>
      <c r="Z919" s="83" t="s">
        <v>62</v>
      </c>
    </row>
    <row r="920" spans="1:70" hidden="1" x14ac:dyDescent="0.2">
      <c r="A920" s="91">
        <v>5305</v>
      </c>
      <c r="B920" s="229" t="s">
        <v>1755</v>
      </c>
      <c r="C920" s="259" t="s">
        <v>1756</v>
      </c>
      <c r="D920" s="229" t="s">
        <v>1761</v>
      </c>
      <c r="E920" s="3" t="s">
        <v>1167</v>
      </c>
      <c r="F920" s="26" t="s">
        <v>102</v>
      </c>
      <c r="G920" s="26" t="s">
        <v>55</v>
      </c>
      <c r="H920" s="26" t="s">
        <v>1758</v>
      </c>
      <c r="J920" s="22">
        <v>6</v>
      </c>
      <c r="L920" s="28" t="s">
        <v>106</v>
      </c>
      <c r="M920" s="22" t="s">
        <v>58</v>
      </c>
      <c r="N920" s="22">
        <v>0</v>
      </c>
      <c r="O920" s="22" t="s">
        <v>59</v>
      </c>
      <c r="P920" s="22" t="s">
        <v>1759</v>
      </c>
      <c r="R920" s="23" t="s">
        <v>1762</v>
      </c>
      <c r="Y920" s="25" t="s">
        <v>1750</v>
      </c>
      <c r="Z920" s="83" t="s">
        <v>62</v>
      </c>
    </row>
    <row r="921" spans="1:70" hidden="1" x14ac:dyDescent="0.2">
      <c r="A921" s="91">
        <v>5306</v>
      </c>
      <c r="B921" s="229" t="s">
        <v>1755</v>
      </c>
      <c r="C921" s="259" t="s">
        <v>1756</v>
      </c>
      <c r="D921" s="229" t="s">
        <v>1763</v>
      </c>
      <c r="E921" s="3" t="s">
        <v>1167</v>
      </c>
      <c r="F921" s="26" t="s">
        <v>102</v>
      </c>
      <c r="G921" s="26" t="s">
        <v>55</v>
      </c>
      <c r="H921" s="26" t="s">
        <v>1758</v>
      </c>
      <c r="I921" s="179"/>
      <c r="J921" s="22">
        <v>6</v>
      </c>
      <c r="L921" s="28" t="s">
        <v>106</v>
      </c>
      <c r="M921" s="22" t="s">
        <v>58</v>
      </c>
      <c r="N921" s="22">
        <v>0</v>
      </c>
      <c r="O921" s="22" t="s">
        <v>59</v>
      </c>
      <c r="P921" s="22" t="s">
        <v>1759</v>
      </c>
      <c r="R921" s="23" t="s">
        <v>1762</v>
      </c>
      <c r="Y921" s="25" t="s">
        <v>1750</v>
      </c>
      <c r="Z921" s="83" t="s">
        <v>62</v>
      </c>
    </row>
    <row r="922" spans="1:70" hidden="1" x14ac:dyDescent="0.2">
      <c r="A922" s="91">
        <v>5307</v>
      </c>
      <c r="B922" s="229" t="s">
        <v>1764</v>
      </c>
      <c r="C922" s="259" t="s">
        <v>1765</v>
      </c>
      <c r="D922" s="229" t="s">
        <v>1766</v>
      </c>
      <c r="E922" s="3" t="s">
        <v>1167</v>
      </c>
      <c r="F922" s="26" t="s">
        <v>102</v>
      </c>
      <c r="G922" s="26" t="s">
        <v>55</v>
      </c>
      <c r="H922" s="26" t="s">
        <v>1767</v>
      </c>
      <c r="I922" s="179"/>
      <c r="R922" s="23" t="s">
        <v>1762</v>
      </c>
      <c r="Y922" s="165" t="s">
        <v>2925</v>
      </c>
      <c r="Z922" s="83" t="s">
        <v>62</v>
      </c>
    </row>
    <row r="923" spans="1:70" hidden="1" x14ac:dyDescent="0.2">
      <c r="A923" s="91">
        <v>5308</v>
      </c>
      <c r="B923" s="229" t="s">
        <v>1764</v>
      </c>
      <c r="C923" s="259" t="s">
        <v>1765</v>
      </c>
      <c r="D923" s="229" t="s">
        <v>1768</v>
      </c>
      <c r="E923" s="3" t="s">
        <v>1167</v>
      </c>
      <c r="F923" s="26" t="s">
        <v>102</v>
      </c>
      <c r="G923" s="26" t="s">
        <v>55</v>
      </c>
      <c r="H923" s="26" t="s">
        <v>1767</v>
      </c>
      <c r="I923" s="179"/>
      <c r="R923" s="23" t="s">
        <v>1762</v>
      </c>
      <c r="Y923" s="165" t="s">
        <v>2925</v>
      </c>
      <c r="Z923" s="83" t="s">
        <v>62</v>
      </c>
    </row>
    <row r="924" spans="1:70" hidden="1" x14ac:dyDescent="0.2">
      <c r="A924" s="91">
        <v>5309</v>
      </c>
      <c r="B924" s="229" t="s">
        <v>1764</v>
      </c>
      <c r="C924" s="259" t="s">
        <v>1765</v>
      </c>
      <c r="D924" s="229" t="s">
        <v>1769</v>
      </c>
      <c r="E924" s="3" t="s">
        <v>1167</v>
      </c>
      <c r="F924" s="26" t="s">
        <v>102</v>
      </c>
      <c r="G924" s="26" t="s">
        <v>55</v>
      </c>
      <c r="H924" s="26" t="s">
        <v>1767</v>
      </c>
      <c r="I924" s="179"/>
      <c r="R924" s="23" t="s">
        <v>1730</v>
      </c>
      <c r="Y924" s="165" t="s">
        <v>2925</v>
      </c>
      <c r="Z924" s="83" t="s">
        <v>62</v>
      </c>
    </row>
    <row r="925" spans="1:70" hidden="1" x14ac:dyDescent="0.2">
      <c r="A925" s="91">
        <v>5433</v>
      </c>
      <c r="B925" s="229" t="s">
        <v>1764</v>
      </c>
      <c r="C925" s="259" t="s">
        <v>1765</v>
      </c>
      <c r="D925" s="229" t="s">
        <v>1770</v>
      </c>
      <c r="E925" s="3" t="s">
        <v>1167</v>
      </c>
      <c r="F925" s="26" t="s">
        <v>102</v>
      </c>
      <c r="G925" s="26" t="s">
        <v>55</v>
      </c>
      <c r="H925" s="26" t="s">
        <v>1767</v>
      </c>
      <c r="I925" s="179"/>
      <c r="R925" s="23" t="s">
        <v>1730</v>
      </c>
      <c r="Y925" s="165" t="s">
        <v>2925</v>
      </c>
      <c r="Z925" s="83" t="s">
        <v>62</v>
      </c>
    </row>
    <row r="926" spans="1:70" hidden="1" x14ac:dyDescent="0.2">
      <c r="A926" s="91">
        <v>5435</v>
      </c>
      <c r="B926" s="229" t="s">
        <v>1771</v>
      </c>
      <c r="C926" s="259" t="s">
        <v>1772</v>
      </c>
      <c r="D926" s="229" t="s">
        <v>1773</v>
      </c>
      <c r="E926" s="3" t="s">
        <v>1167</v>
      </c>
      <c r="F926" s="26" t="s">
        <v>102</v>
      </c>
      <c r="G926" s="26" t="s">
        <v>55</v>
      </c>
      <c r="H926" s="26" t="s">
        <v>193</v>
      </c>
      <c r="J926" s="22">
        <v>400</v>
      </c>
      <c r="L926" s="28" t="s">
        <v>57</v>
      </c>
      <c r="M926" s="22" t="s">
        <v>1774</v>
      </c>
      <c r="N926" s="22">
        <v>0</v>
      </c>
      <c r="O926" s="22" t="s">
        <v>59</v>
      </c>
      <c r="P926" s="22" t="s">
        <v>78</v>
      </c>
      <c r="Q926" s="23" t="s">
        <v>1775</v>
      </c>
      <c r="R926" s="23" t="s">
        <v>1762</v>
      </c>
      <c r="U926" s="23" t="s">
        <v>1776</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hidden="1" x14ac:dyDescent="0.2">
      <c r="A927" s="91">
        <v>5436</v>
      </c>
      <c r="B927" s="229" t="s">
        <v>1771</v>
      </c>
      <c r="C927" s="259" t="s">
        <v>1772</v>
      </c>
      <c r="D927" s="229" t="s">
        <v>1777</v>
      </c>
      <c r="E927" s="3" t="s">
        <v>1167</v>
      </c>
      <c r="F927" s="26" t="s">
        <v>102</v>
      </c>
      <c r="G927" s="26" t="s">
        <v>55</v>
      </c>
      <c r="H927" s="26" t="s">
        <v>193</v>
      </c>
      <c r="J927" s="22">
        <v>400</v>
      </c>
      <c r="L927" s="28" t="s">
        <v>57</v>
      </c>
      <c r="M927" s="22" t="s">
        <v>1774</v>
      </c>
      <c r="N927" s="22">
        <v>0</v>
      </c>
      <c r="O927" s="22" t="s">
        <v>59</v>
      </c>
      <c r="P927" s="22" t="s">
        <v>78</v>
      </c>
      <c r="Q927" s="23" t="s">
        <v>1775</v>
      </c>
      <c r="R927" s="23" t="s">
        <v>1762</v>
      </c>
      <c r="U927" s="23" t="s">
        <v>1776</v>
      </c>
      <c r="V927" s="25" t="s">
        <v>642</v>
      </c>
      <c r="Y927" s="25" t="s">
        <v>1778</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hidden="1" x14ac:dyDescent="0.2">
      <c r="A928" s="91">
        <v>5437</v>
      </c>
      <c r="B928" s="229" t="s">
        <v>1771</v>
      </c>
      <c r="C928" s="259" t="s">
        <v>1772</v>
      </c>
      <c r="D928" s="229" t="s">
        <v>1779</v>
      </c>
      <c r="E928" s="3" t="s">
        <v>1167</v>
      </c>
      <c r="F928" s="26" t="s">
        <v>102</v>
      </c>
      <c r="G928" s="26" t="s">
        <v>55</v>
      </c>
      <c r="H928" s="26" t="s">
        <v>193</v>
      </c>
      <c r="J928" s="22">
        <v>400</v>
      </c>
      <c r="L928" s="28" t="s">
        <v>57</v>
      </c>
      <c r="M928" s="22" t="s">
        <v>1774</v>
      </c>
      <c r="N928" s="22">
        <v>0</v>
      </c>
      <c r="O928" s="22" t="s">
        <v>59</v>
      </c>
      <c r="P928" s="22" t="s">
        <v>78</v>
      </c>
      <c r="R928" s="23" t="s">
        <v>1780</v>
      </c>
      <c r="U928" s="23" t="s">
        <v>1781</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hidden="1" x14ac:dyDescent="0.2">
      <c r="A929" s="91">
        <v>5438</v>
      </c>
      <c r="B929" s="229" t="s">
        <v>1771</v>
      </c>
      <c r="C929" s="259" t="s">
        <v>1772</v>
      </c>
      <c r="D929" s="229" t="s">
        <v>1730</v>
      </c>
      <c r="E929" s="3" t="s">
        <v>1167</v>
      </c>
      <c r="F929" s="26" t="s">
        <v>102</v>
      </c>
      <c r="G929" s="26" t="s">
        <v>55</v>
      </c>
      <c r="H929" s="26" t="s">
        <v>193</v>
      </c>
      <c r="J929" s="22">
        <v>400</v>
      </c>
      <c r="L929" s="28" t="s">
        <v>57</v>
      </c>
      <c r="M929" s="22" t="s">
        <v>1774</v>
      </c>
      <c r="N929" s="22">
        <v>0</v>
      </c>
      <c r="O929" s="22" t="s">
        <v>59</v>
      </c>
      <c r="P929" s="22" t="s">
        <v>78</v>
      </c>
      <c r="R929" s="23" t="s">
        <v>1730</v>
      </c>
      <c r="U929" s="23" t="s">
        <v>1781</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hidden="1" x14ac:dyDescent="0.2">
      <c r="A930" s="91">
        <v>5439</v>
      </c>
      <c r="B930" s="229" t="s">
        <v>1432</v>
      </c>
      <c r="C930" s="259" t="s">
        <v>1782</v>
      </c>
      <c r="D930" s="229" t="s">
        <v>1783</v>
      </c>
      <c r="E930" s="3" t="s">
        <v>1167</v>
      </c>
      <c r="F930" s="26" t="s">
        <v>102</v>
      </c>
      <c r="G930" s="26" t="s">
        <v>55</v>
      </c>
      <c r="H930" s="26" t="s">
        <v>193</v>
      </c>
      <c r="J930" s="22">
        <v>10</v>
      </c>
      <c r="L930" s="28" t="s">
        <v>57</v>
      </c>
      <c r="M930" s="22" t="s">
        <v>58</v>
      </c>
      <c r="N930" s="22">
        <v>0</v>
      </c>
      <c r="O930" s="22" t="s">
        <v>59</v>
      </c>
      <c r="P930" s="22" t="s">
        <v>78</v>
      </c>
      <c r="Q930" s="23" t="s">
        <v>1784</v>
      </c>
      <c r="R930" s="23" t="s">
        <v>1784</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1785</v>
      </c>
    </row>
    <row r="931" spans="1:70" hidden="1" x14ac:dyDescent="0.2">
      <c r="A931" s="91">
        <v>5440</v>
      </c>
      <c r="B931" s="229" t="s">
        <v>1432</v>
      </c>
      <c r="C931" s="259" t="s">
        <v>1782</v>
      </c>
      <c r="D931" s="229" t="s">
        <v>1786</v>
      </c>
      <c r="E931" s="3" t="s">
        <v>1167</v>
      </c>
      <c r="F931" s="26" t="s">
        <v>102</v>
      </c>
      <c r="G931" s="26" t="s">
        <v>55</v>
      </c>
      <c r="H931" s="26" t="s">
        <v>193</v>
      </c>
      <c r="J931" s="22">
        <v>25</v>
      </c>
      <c r="L931" s="28" t="s">
        <v>57</v>
      </c>
      <c r="M931" s="22" t="s">
        <v>58</v>
      </c>
      <c r="N931" s="22">
        <v>0</v>
      </c>
      <c r="O931" s="22" t="s">
        <v>59</v>
      </c>
      <c r="P931" s="22" t="s">
        <v>78</v>
      </c>
      <c r="Q931" s="23" t="s">
        <v>1784</v>
      </c>
      <c r="R931" s="23" t="s">
        <v>1784</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1785</v>
      </c>
    </row>
    <row r="932" spans="1:70" hidden="1" x14ac:dyDescent="0.2">
      <c r="A932" s="91">
        <v>5441</v>
      </c>
      <c r="B932" s="229" t="s">
        <v>1432</v>
      </c>
      <c r="C932" s="259" t="s">
        <v>1782</v>
      </c>
      <c r="D932" s="229" t="s">
        <v>1787</v>
      </c>
      <c r="E932" s="3" t="s">
        <v>1167</v>
      </c>
      <c r="F932" s="26" t="s">
        <v>102</v>
      </c>
      <c r="G932" s="26" t="s">
        <v>55</v>
      </c>
      <c r="H932" s="26" t="s">
        <v>193</v>
      </c>
      <c r="J932" s="22">
        <v>50</v>
      </c>
      <c r="L932" s="28" t="s">
        <v>57</v>
      </c>
      <c r="M932" s="22" t="s">
        <v>58</v>
      </c>
      <c r="N932" s="22">
        <v>0</v>
      </c>
      <c r="O932" s="22" t="s">
        <v>59</v>
      </c>
      <c r="P932" s="22" t="s">
        <v>78</v>
      </c>
      <c r="Q932" s="23" t="s">
        <v>1784</v>
      </c>
      <c r="R932" s="23" t="s">
        <v>1784</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1785</v>
      </c>
    </row>
    <row r="933" spans="1:70" hidden="1" x14ac:dyDescent="0.2">
      <c r="A933" s="91">
        <v>5442</v>
      </c>
      <c r="B933" s="229" t="s">
        <v>1432</v>
      </c>
      <c r="C933" s="259" t="s">
        <v>1782</v>
      </c>
      <c r="D933" s="229" t="s">
        <v>1788</v>
      </c>
      <c r="E933" s="3" t="s">
        <v>1167</v>
      </c>
      <c r="F933" s="26" t="s">
        <v>102</v>
      </c>
      <c r="G933" s="26" t="s">
        <v>55</v>
      </c>
      <c r="H933" s="26" t="s">
        <v>193</v>
      </c>
      <c r="J933" s="22">
        <v>100</v>
      </c>
      <c r="L933" s="28" t="s">
        <v>57</v>
      </c>
      <c r="M933" s="22" t="s">
        <v>58</v>
      </c>
      <c r="N933" s="22">
        <v>0</v>
      </c>
      <c r="O933" s="22" t="s">
        <v>59</v>
      </c>
      <c r="P933" s="22" t="s">
        <v>78</v>
      </c>
      <c r="Q933" s="23" t="s">
        <v>1784</v>
      </c>
      <c r="R933" s="23" t="s">
        <v>1784</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1785</v>
      </c>
    </row>
    <row r="934" spans="1:70" hidden="1" x14ac:dyDescent="0.2">
      <c r="A934" s="91">
        <v>5443</v>
      </c>
      <c r="B934" s="229" t="s">
        <v>1432</v>
      </c>
      <c r="C934" s="259" t="s">
        <v>1782</v>
      </c>
      <c r="D934" s="229" t="s">
        <v>1789</v>
      </c>
      <c r="E934" s="3" t="s">
        <v>1167</v>
      </c>
      <c r="F934" s="26" t="s">
        <v>102</v>
      </c>
      <c r="G934" s="26" t="s">
        <v>55</v>
      </c>
      <c r="H934" s="26" t="s">
        <v>193</v>
      </c>
      <c r="J934" s="22">
        <v>200</v>
      </c>
      <c r="L934" s="28" t="s">
        <v>57</v>
      </c>
      <c r="M934" s="22" t="s">
        <v>58</v>
      </c>
      <c r="N934" s="22">
        <v>0</v>
      </c>
      <c r="O934" s="22" t="s">
        <v>59</v>
      </c>
      <c r="P934" s="22" t="s">
        <v>78</v>
      </c>
      <c r="Q934" s="23" t="s">
        <v>1784</v>
      </c>
      <c r="R934" s="23" t="s">
        <v>1784</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1785</v>
      </c>
    </row>
    <row r="935" spans="1:70" hidden="1" x14ac:dyDescent="0.2">
      <c r="A935" s="91">
        <v>5444</v>
      </c>
      <c r="B935" s="229" t="s">
        <v>1432</v>
      </c>
      <c r="C935" s="259" t="s">
        <v>1782</v>
      </c>
      <c r="D935" s="229" t="s">
        <v>1790</v>
      </c>
      <c r="E935" s="3" t="s">
        <v>1167</v>
      </c>
      <c r="F935" s="26" t="s">
        <v>102</v>
      </c>
      <c r="G935" s="26" t="s">
        <v>55</v>
      </c>
      <c r="H935" s="26" t="s">
        <v>193</v>
      </c>
      <c r="J935" s="22">
        <v>400</v>
      </c>
      <c r="L935" s="28" t="s">
        <v>57</v>
      </c>
      <c r="M935" s="22" t="s">
        <v>58</v>
      </c>
      <c r="N935" s="22">
        <v>0</v>
      </c>
      <c r="O935" s="22" t="s">
        <v>59</v>
      </c>
      <c r="P935" s="22" t="s">
        <v>78</v>
      </c>
      <c r="Q935" s="23" t="s">
        <v>1784</v>
      </c>
      <c r="R935" s="23" t="s">
        <v>1784</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1785</v>
      </c>
    </row>
    <row r="936" spans="1:70" hidden="1" x14ac:dyDescent="0.2">
      <c r="A936" s="91">
        <v>5445</v>
      </c>
      <c r="B936" s="229" t="s">
        <v>1432</v>
      </c>
      <c r="C936" s="259" t="s">
        <v>1782</v>
      </c>
      <c r="D936" s="229" t="s">
        <v>1791</v>
      </c>
      <c r="E936" s="3" t="s">
        <v>1167</v>
      </c>
      <c r="F936" s="26" t="s">
        <v>102</v>
      </c>
      <c r="G936" s="26" t="s">
        <v>55</v>
      </c>
      <c r="H936" s="26" t="s">
        <v>193</v>
      </c>
      <c r="J936" s="22">
        <v>800</v>
      </c>
      <c r="L936" s="28" t="s">
        <v>57</v>
      </c>
      <c r="M936" s="22" t="s">
        <v>58</v>
      </c>
      <c r="N936" s="22">
        <v>0</v>
      </c>
      <c r="O936" s="22" t="s">
        <v>59</v>
      </c>
      <c r="P936" s="22" t="s">
        <v>78</v>
      </c>
      <c r="Q936" s="23" t="s">
        <v>1784</v>
      </c>
      <c r="R936" s="23" t="s">
        <v>1784</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1785</v>
      </c>
    </row>
    <row r="937" spans="1:70" hidden="1" x14ac:dyDescent="0.2">
      <c r="A937" s="91">
        <v>5446</v>
      </c>
      <c r="B937" s="229" t="s">
        <v>1432</v>
      </c>
      <c r="C937" s="259" t="s">
        <v>1782</v>
      </c>
      <c r="D937" s="229" t="s">
        <v>1792</v>
      </c>
      <c r="E937" s="3" t="s">
        <v>1167</v>
      </c>
      <c r="F937" s="26" t="s">
        <v>102</v>
      </c>
      <c r="G937" s="26" t="s">
        <v>55</v>
      </c>
      <c r="H937" s="26" t="s">
        <v>193</v>
      </c>
      <c r="J937" s="22">
        <v>1200</v>
      </c>
      <c r="L937" s="28" t="s">
        <v>57</v>
      </c>
      <c r="M937" s="22" t="s">
        <v>58</v>
      </c>
      <c r="N937" s="22">
        <v>0</v>
      </c>
      <c r="O937" s="22" t="s">
        <v>59</v>
      </c>
      <c r="P937" s="22" t="s">
        <v>78</v>
      </c>
      <c r="Q937" s="23" t="s">
        <v>1784</v>
      </c>
      <c r="R937" s="23" t="s">
        <v>1784</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1785</v>
      </c>
    </row>
    <row r="938" spans="1:70" hidden="1" x14ac:dyDescent="0.2">
      <c r="A938" s="91">
        <v>5447</v>
      </c>
      <c r="B938" s="229" t="s">
        <v>1432</v>
      </c>
      <c r="C938" s="259" t="s">
        <v>1782</v>
      </c>
      <c r="D938" s="229" t="s">
        <v>1793</v>
      </c>
      <c r="E938" s="3" t="s">
        <v>1167</v>
      </c>
      <c r="F938" s="26" t="s">
        <v>102</v>
      </c>
      <c r="G938" s="26" t="s">
        <v>55</v>
      </c>
      <c r="H938" s="26" t="s">
        <v>193</v>
      </c>
      <c r="J938" s="22">
        <v>1600</v>
      </c>
      <c r="L938" s="28" t="s">
        <v>57</v>
      </c>
      <c r="M938" s="22" t="s">
        <v>58</v>
      </c>
      <c r="N938" s="22">
        <v>0</v>
      </c>
      <c r="O938" s="22" t="s">
        <v>59</v>
      </c>
      <c r="P938" s="22" t="s">
        <v>78</v>
      </c>
      <c r="Q938" s="23" t="s">
        <v>1784</v>
      </c>
      <c r="R938" s="23" t="s">
        <v>1784</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1785</v>
      </c>
    </row>
    <row r="939" spans="1:70" hidden="1" x14ac:dyDescent="0.2">
      <c r="A939" s="91">
        <v>5448</v>
      </c>
      <c r="B939" s="229" t="s">
        <v>1794</v>
      </c>
      <c r="C939" s="259" t="s">
        <v>1795</v>
      </c>
      <c r="D939" s="229" t="s">
        <v>1796</v>
      </c>
      <c r="E939" s="3" t="s">
        <v>1167</v>
      </c>
      <c r="F939" s="26" t="s">
        <v>102</v>
      </c>
      <c r="G939" s="26" t="s">
        <v>55</v>
      </c>
      <c r="H939" s="26" t="s">
        <v>193</v>
      </c>
      <c r="J939" s="22">
        <v>400</v>
      </c>
      <c r="L939" s="28" t="s">
        <v>57</v>
      </c>
      <c r="M939" s="22" t="s">
        <v>58</v>
      </c>
      <c r="N939" s="22">
        <v>0</v>
      </c>
      <c r="O939" s="22" t="s">
        <v>59</v>
      </c>
      <c r="P939" s="22" t="s">
        <v>78</v>
      </c>
      <c r="Q939" s="23" t="s">
        <v>1784</v>
      </c>
      <c r="R939" s="23" t="s">
        <v>1784</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1797</v>
      </c>
    </row>
    <row r="940" spans="1:70" hidden="1" x14ac:dyDescent="0.2">
      <c r="A940" s="91">
        <v>5449</v>
      </c>
      <c r="B940" s="229" t="s">
        <v>1764</v>
      </c>
      <c r="C940" s="259" t="s">
        <v>1765</v>
      </c>
      <c r="D940" s="229" t="s">
        <v>1798</v>
      </c>
      <c r="E940" s="3" t="s">
        <v>1167</v>
      </c>
      <c r="F940" s="26" t="s">
        <v>102</v>
      </c>
      <c r="G940" s="26" t="s">
        <v>55</v>
      </c>
      <c r="H940" s="26" t="s">
        <v>193</v>
      </c>
      <c r="J940" s="22">
        <v>400</v>
      </c>
      <c r="L940" s="28" t="s">
        <v>57</v>
      </c>
      <c r="M940" s="22" t="s">
        <v>58</v>
      </c>
      <c r="N940" s="22">
        <v>0</v>
      </c>
      <c r="O940" s="22" t="s">
        <v>59</v>
      </c>
      <c r="P940" s="22" t="s">
        <v>78</v>
      </c>
      <c r="R940" s="23" t="s">
        <v>1730</v>
      </c>
      <c r="V940" s="25" t="s">
        <v>642</v>
      </c>
      <c r="Y940" s="25" t="s">
        <v>1799</v>
      </c>
      <c r="Z940" s="83" t="s">
        <v>62</v>
      </c>
      <c r="AA940" s="6">
        <v>21</v>
      </c>
      <c r="AD940" s="5" t="s">
        <v>79</v>
      </c>
      <c r="AE940" s="5" t="s">
        <v>334</v>
      </c>
      <c r="AI940" s="5">
        <v>8</v>
      </c>
      <c r="AJ940" s="5">
        <v>18</v>
      </c>
      <c r="BQ940" s="6" t="s">
        <v>213</v>
      </c>
      <c r="BR940" s="5" t="s">
        <v>1800</v>
      </c>
    </row>
    <row r="941" spans="1:70" hidden="1" x14ac:dyDescent="0.2">
      <c r="A941" s="91">
        <v>5450</v>
      </c>
      <c r="B941" s="229" t="s">
        <v>1794</v>
      </c>
      <c r="C941" s="259" t="s">
        <v>1795</v>
      </c>
      <c r="D941" s="229" t="s">
        <v>1801</v>
      </c>
      <c r="E941" s="3" t="s">
        <v>1167</v>
      </c>
      <c r="F941" s="26" t="s">
        <v>102</v>
      </c>
      <c r="G941" s="26" t="s">
        <v>55</v>
      </c>
      <c r="H941" s="26" t="s">
        <v>1802</v>
      </c>
      <c r="I941" s="26" t="s">
        <v>1803</v>
      </c>
    </row>
    <row r="942" spans="1:70" s="122" customFormat="1" hidden="1" x14ac:dyDescent="0.2">
      <c r="A942" s="91">
        <v>5451</v>
      </c>
      <c r="B942" s="229" t="s">
        <v>1794</v>
      </c>
      <c r="C942" s="259" t="s">
        <v>1795</v>
      </c>
      <c r="D942" s="229" t="s">
        <v>1804</v>
      </c>
      <c r="E942" s="123" t="s">
        <v>1167</v>
      </c>
      <c r="F942" s="179" t="s">
        <v>102</v>
      </c>
      <c r="G942" s="179" t="s">
        <v>55</v>
      </c>
      <c r="H942" s="179" t="s">
        <v>295</v>
      </c>
      <c r="I942" s="179" t="s">
        <v>1803</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hidden="1" x14ac:dyDescent="0.2">
      <c r="A943" s="91">
        <v>806</v>
      </c>
      <c r="B943" s="229" t="s">
        <v>819</v>
      </c>
      <c r="C943" s="259" t="s">
        <v>820</v>
      </c>
      <c r="D943" s="229" t="s">
        <v>2814</v>
      </c>
      <c r="E943" s="3" t="s">
        <v>355</v>
      </c>
      <c r="F943" s="26" t="s">
        <v>102</v>
      </c>
      <c r="G943" s="26" t="s">
        <v>55</v>
      </c>
      <c r="H943" s="26" t="s">
        <v>1944</v>
      </c>
      <c r="J943" s="22">
        <v>500</v>
      </c>
      <c r="L943" s="28" t="s">
        <v>57</v>
      </c>
      <c r="M943" s="22" t="s">
        <v>58</v>
      </c>
      <c r="N943" s="22" t="s">
        <v>2815</v>
      </c>
      <c r="O943" s="22" t="s">
        <v>59</v>
      </c>
      <c r="P943" s="22" t="s">
        <v>1114</v>
      </c>
      <c r="R943" s="23" t="s">
        <v>2816</v>
      </c>
      <c r="V943" s="25" t="s">
        <v>61</v>
      </c>
      <c r="Z943" s="83" t="s">
        <v>62</v>
      </c>
      <c r="AA943" s="6">
        <v>6</v>
      </c>
      <c r="AB943" s="6">
        <v>4</v>
      </c>
      <c r="AI943" s="5">
        <v>20</v>
      </c>
      <c r="AJ943" s="5">
        <v>22</v>
      </c>
      <c r="AQ943" s="6">
        <v>56</v>
      </c>
      <c r="AR943" s="6">
        <v>70</v>
      </c>
      <c r="BQ943" s="6" t="s">
        <v>353</v>
      </c>
      <c r="BR943" s="5" t="s">
        <v>822</v>
      </c>
    </row>
    <row r="944" spans="1:70" hidden="1" x14ac:dyDescent="0.2">
      <c r="A944" s="91">
        <v>807</v>
      </c>
      <c r="B944" s="229" t="s">
        <v>819</v>
      </c>
      <c r="C944" s="259" t="s">
        <v>820</v>
      </c>
      <c r="D944" s="229" t="s">
        <v>2817</v>
      </c>
      <c r="E944" s="3" t="s">
        <v>355</v>
      </c>
      <c r="F944" s="26" t="s">
        <v>102</v>
      </c>
      <c r="G944" s="26" t="s">
        <v>75</v>
      </c>
      <c r="H944" s="26" t="s">
        <v>429</v>
      </c>
      <c r="J944" s="22">
        <v>500</v>
      </c>
      <c r="L944" s="28" t="s">
        <v>57</v>
      </c>
      <c r="M944" s="22" t="s">
        <v>58</v>
      </c>
      <c r="N944" s="22" t="s">
        <v>2815</v>
      </c>
      <c r="O944" s="22" t="s">
        <v>59</v>
      </c>
      <c r="P944" s="22" t="s">
        <v>1114</v>
      </c>
      <c r="R944" s="23" t="s">
        <v>2816</v>
      </c>
      <c r="V944" s="25" t="s">
        <v>61</v>
      </c>
      <c r="Z944" s="83" t="s">
        <v>62</v>
      </c>
      <c r="AA944" s="6">
        <v>1</v>
      </c>
      <c r="BQ944" s="6" t="s">
        <v>353</v>
      </c>
      <c r="BR944" s="5" t="s">
        <v>822</v>
      </c>
    </row>
    <row r="945" spans="1:70" hidden="1" x14ac:dyDescent="0.2">
      <c r="A945" s="91">
        <v>808</v>
      </c>
      <c r="B945" s="229" t="s">
        <v>819</v>
      </c>
      <c r="C945" s="259" t="s">
        <v>820</v>
      </c>
      <c r="D945" s="229" t="s">
        <v>2818</v>
      </c>
      <c r="E945" s="3" t="s">
        <v>355</v>
      </c>
      <c r="F945" s="26" t="s">
        <v>102</v>
      </c>
      <c r="G945" s="26" t="s">
        <v>75</v>
      </c>
      <c r="H945" s="26" t="s">
        <v>429</v>
      </c>
      <c r="J945" s="22">
        <v>500</v>
      </c>
      <c r="L945" s="28" t="s">
        <v>57</v>
      </c>
      <c r="M945" s="22" t="s">
        <v>58</v>
      </c>
      <c r="N945" s="22" t="s">
        <v>2815</v>
      </c>
      <c r="O945" s="22" t="s">
        <v>59</v>
      </c>
      <c r="P945" s="22" t="s">
        <v>1114</v>
      </c>
      <c r="R945" s="23" t="s">
        <v>2816</v>
      </c>
      <c r="V945" s="25" t="s">
        <v>61</v>
      </c>
      <c r="Z945" s="83" t="s">
        <v>62</v>
      </c>
      <c r="AA945" s="6">
        <v>1</v>
      </c>
      <c r="BQ945" s="6" t="s">
        <v>353</v>
      </c>
      <c r="BR945" s="5" t="s">
        <v>822</v>
      </c>
    </row>
    <row r="946" spans="1:70" hidden="1" x14ac:dyDescent="0.2">
      <c r="A946" s="91">
        <v>809</v>
      </c>
      <c r="B946" s="229" t="s">
        <v>819</v>
      </c>
      <c r="C946" s="259" t="s">
        <v>820</v>
      </c>
      <c r="D946" s="229" t="s">
        <v>2819</v>
      </c>
      <c r="E946" s="3" t="s">
        <v>355</v>
      </c>
      <c r="F946" s="26" t="s">
        <v>102</v>
      </c>
      <c r="G946" s="26" t="s">
        <v>75</v>
      </c>
      <c r="H946" s="26" t="s">
        <v>429</v>
      </c>
      <c r="J946" s="22">
        <v>500</v>
      </c>
      <c r="L946" s="28" t="s">
        <v>57</v>
      </c>
      <c r="M946" s="22" t="s">
        <v>58</v>
      </c>
      <c r="N946" s="22" t="s">
        <v>2815</v>
      </c>
      <c r="O946" s="22" t="s">
        <v>59</v>
      </c>
      <c r="P946" s="22" t="s">
        <v>1114</v>
      </c>
      <c r="R946" s="23" t="s">
        <v>2816</v>
      </c>
      <c r="V946" s="25" t="s">
        <v>61</v>
      </c>
      <c r="Z946" s="83" t="s">
        <v>62</v>
      </c>
      <c r="AA946" s="6">
        <v>1</v>
      </c>
      <c r="BQ946" s="6" t="s">
        <v>353</v>
      </c>
      <c r="BR946" s="5" t="s">
        <v>822</v>
      </c>
    </row>
    <row r="947" spans="1:70" hidden="1" x14ac:dyDescent="0.2">
      <c r="A947" s="91">
        <v>810</v>
      </c>
      <c r="B947" s="229" t="s">
        <v>819</v>
      </c>
      <c r="C947" s="259" t="s">
        <v>820</v>
      </c>
      <c r="D947" s="229" t="s">
        <v>2820</v>
      </c>
      <c r="E947" s="3" t="s">
        <v>355</v>
      </c>
      <c r="F947" s="26" t="s">
        <v>102</v>
      </c>
      <c r="G947" s="26" t="s">
        <v>75</v>
      </c>
      <c r="H947" s="26" t="s">
        <v>429</v>
      </c>
      <c r="J947" s="22">
        <v>500</v>
      </c>
      <c r="L947" s="28" t="s">
        <v>57</v>
      </c>
      <c r="M947" s="22" t="s">
        <v>58</v>
      </c>
      <c r="N947" s="22" t="s">
        <v>2815</v>
      </c>
      <c r="O947" s="22" t="s">
        <v>59</v>
      </c>
      <c r="P947" s="22" t="s">
        <v>1114</v>
      </c>
      <c r="R947" s="23" t="s">
        <v>2816</v>
      </c>
      <c r="V947" s="25" t="s">
        <v>61</v>
      </c>
      <c r="Z947" s="83" t="s">
        <v>62</v>
      </c>
      <c r="AA947" s="6">
        <v>1</v>
      </c>
      <c r="BQ947" s="6" t="s">
        <v>353</v>
      </c>
      <c r="BR947" s="5" t="s">
        <v>822</v>
      </c>
    </row>
    <row r="948" spans="1:70" hidden="1" x14ac:dyDescent="0.2">
      <c r="A948" s="91">
        <v>811</v>
      </c>
      <c r="B948" s="229" t="s">
        <v>819</v>
      </c>
      <c r="C948" s="259" t="s">
        <v>820</v>
      </c>
      <c r="D948" s="229" t="s">
        <v>2821</v>
      </c>
      <c r="E948" s="3" t="s">
        <v>355</v>
      </c>
      <c r="F948" s="26" t="s">
        <v>102</v>
      </c>
      <c r="G948" s="26" t="s">
        <v>75</v>
      </c>
      <c r="H948" s="26" t="s">
        <v>429</v>
      </c>
      <c r="J948" s="22">
        <v>500</v>
      </c>
      <c r="L948" s="28" t="s">
        <v>57</v>
      </c>
      <c r="M948" s="22" t="s">
        <v>58</v>
      </c>
      <c r="N948" s="22" t="s">
        <v>2815</v>
      </c>
      <c r="O948" s="22" t="s">
        <v>59</v>
      </c>
      <c r="P948" s="22" t="s">
        <v>1114</v>
      </c>
      <c r="R948" s="23" t="s">
        <v>2816</v>
      </c>
      <c r="V948" s="25" t="s">
        <v>61</v>
      </c>
      <c r="Z948" s="83" t="s">
        <v>62</v>
      </c>
      <c r="AA948" s="6">
        <v>1</v>
      </c>
      <c r="BQ948" s="6" t="s">
        <v>353</v>
      </c>
      <c r="BR948" s="5" t="s">
        <v>822</v>
      </c>
    </row>
    <row r="949" spans="1:70" hidden="1" x14ac:dyDescent="0.2">
      <c r="A949" s="91">
        <v>812</v>
      </c>
      <c r="B949" s="229" t="s">
        <v>819</v>
      </c>
      <c r="C949" s="259" t="s">
        <v>820</v>
      </c>
      <c r="D949" s="229" t="s">
        <v>2822</v>
      </c>
      <c r="E949" s="3" t="s">
        <v>355</v>
      </c>
      <c r="F949" s="26" t="s">
        <v>102</v>
      </c>
      <c r="G949" s="26" t="s">
        <v>75</v>
      </c>
      <c r="H949" s="26" t="s">
        <v>429</v>
      </c>
      <c r="J949" s="22">
        <v>500</v>
      </c>
      <c r="L949" s="28" t="s">
        <v>57</v>
      </c>
      <c r="M949" s="22" t="s">
        <v>58</v>
      </c>
      <c r="N949" s="22" t="s">
        <v>2815</v>
      </c>
      <c r="O949" s="22" t="s">
        <v>59</v>
      </c>
      <c r="P949" s="22" t="s">
        <v>1114</v>
      </c>
      <c r="R949" s="23" t="s">
        <v>2816</v>
      </c>
      <c r="V949" s="25" t="s">
        <v>61</v>
      </c>
      <c r="Z949" s="83" t="s">
        <v>62</v>
      </c>
      <c r="AA949" s="6">
        <v>1</v>
      </c>
      <c r="BQ949" s="6" t="s">
        <v>353</v>
      </c>
      <c r="BR949" s="5" t="s">
        <v>822</v>
      </c>
    </row>
    <row r="950" spans="1:70" hidden="1" x14ac:dyDescent="0.2">
      <c r="A950" s="91">
        <v>813</v>
      </c>
      <c r="B950" s="229" t="s">
        <v>819</v>
      </c>
      <c r="C950" s="259" t="s">
        <v>820</v>
      </c>
      <c r="D950" s="229" t="s">
        <v>2823</v>
      </c>
      <c r="E950" s="3" t="s">
        <v>355</v>
      </c>
      <c r="F950" s="26" t="s">
        <v>102</v>
      </c>
      <c r="G950" s="26" t="s">
        <v>55</v>
      </c>
      <c r="H950" s="26" t="s">
        <v>1944</v>
      </c>
      <c r="J950" s="22">
        <v>500</v>
      </c>
      <c r="L950" s="28" t="s">
        <v>57</v>
      </c>
      <c r="M950" s="22" t="s">
        <v>58</v>
      </c>
      <c r="N950" s="22" t="s">
        <v>2815</v>
      </c>
      <c r="O950" s="22" t="s">
        <v>59</v>
      </c>
      <c r="P950" s="22" t="s">
        <v>1114</v>
      </c>
      <c r="R950" s="23" t="s">
        <v>2816</v>
      </c>
      <c r="V950" s="25" t="s">
        <v>61</v>
      </c>
      <c r="Z950" s="83" t="s">
        <v>62</v>
      </c>
      <c r="AA950" s="6">
        <v>12</v>
      </c>
      <c r="AB950" s="6">
        <v>9</v>
      </c>
      <c r="AI950" s="5">
        <v>18</v>
      </c>
      <c r="AJ950" s="5">
        <v>29</v>
      </c>
      <c r="AQ950" s="6">
        <v>50</v>
      </c>
      <c r="AR950" s="6">
        <v>73</v>
      </c>
      <c r="BQ950" s="6" t="s">
        <v>353</v>
      </c>
      <c r="BR950" s="5" t="s">
        <v>822</v>
      </c>
    </row>
    <row r="951" spans="1:70" hidden="1" x14ac:dyDescent="0.2">
      <c r="A951" s="91">
        <v>814</v>
      </c>
      <c r="B951" s="229" t="s">
        <v>819</v>
      </c>
      <c r="C951" s="259" t="s">
        <v>2824</v>
      </c>
      <c r="D951" s="229" t="s">
        <v>2825</v>
      </c>
      <c r="E951" s="3" t="s">
        <v>355</v>
      </c>
      <c r="F951" s="26" t="s">
        <v>102</v>
      </c>
      <c r="G951" s="26" t="s">
        <v>75</v>
      </c>
      <c r="H951" s="26" t="s">
        <v>429</v>
      </c>
      <c r="J951" s="22">
        <v>500</v>
      </c>
      <c r="L951" s="28" t="s">
        <v>57</v>
      </c>
      <c r="M951" s="22" t="s">
        <v>58</v>
      </c>
      <c r="N951" s="22" t="s">
        <v>2815</v>
      </c>
      <c r="O951" s="22" t="s">
        <v>59</v>
      </c>
      <c r="P951" s="22" t="s">
        <v>1114</v>
      </c>
      <c r="R951" s="23" t="s">
        <v>2816</v>
      </c>
      <c r="V951" s="25" t="s">
        <v>61</v>
      </c>
      <c r="Z951" s="83" t="s">
        <v>62</v>
      </c>
      <c r="AA951" s="6">
        <v>1</v>
      </c>
      <c r="BQ951" s="6" t="s">
        <v>353</v>
      </c>
      <c r="BR951" s="5" t="s">
        <v>822</v>
      </c>
    </row>
    <row r="952" spans="1:70" hidden="1" x14ac:dyDescent="0.2">
      <c r="A952" s="91">
        <v>815</v>
      </c>
      <c r="B952" s="229" t="s">
        <v>819</v>
      </c>
      <c r="C952" s="259" t="s">
        <v>2826</v>
      </c>
      <c r="D952" s="229" t="s">
        <v>2827</v>
      </c>
      <c r="E952" s="3" t="s">
        <v>355</v>
      </c>
      <c r="F952" s="26" t="s">
        <v>102</v>
      </c>
      <c r="G952" s="26" t="s">
        <v>75</v>
      </c>
      <c r="H952" s="26" t="s">
        <v>429</v>
      </c>
      <c r="J952" s="22">
        <v>500</v>
      </c>
      <c r="L952" s="28" t="s">
        <v>57</v>
      </c>
      <c r="M952" s="22" t="s">
        <v>58</v>
      </c>
      <c r="N952" s="22" t="s">
        <v>2815</v>
      </c>
      <c r="O952" s="22" t="s">
        <v>59</v>
      </c>
      <c r="P952" s="22" t="s">
        <v>1114</v>
      </c>
      <c r="R952" s="23" t="s">
        <v>2816</v>
      </c>
      <c r="V952" s="25" t="s">
        <v>61</v>
      </c>
      <c r="Z952" s="83" t="s">
        <v>62</v>
      </c>
      <c r="AA952" s="6">
        <v>1</v>
      </c>
      <c r="BQ952" s="6" t="s">
        <v>353</v>
      </c>
      <c r="BR952" s="5" t="s">
        <v>822</v>
      </c>
    </row>
    <row r="953" spans="1:70" hidden="1" x14ac:dyDescent="0.2">
      <c r="A953" s="91">
        <v>816</v>
      </c>
      <c r="B953" s="229" t="s">
        <v>819</v>
      </c>
      <c r="C953" s="259" t="s">
        <v>2828</v>
      </c>
      <c r="D953" s="229" t="s">
        <v>2829</v>
      </c>
      <c r="E953" s="3" t="s">
        <v>355</v>
      </c>
      <c r="F953" s="26" t="s">
        <v>102</v>
      </c>
      <c r="G953" s="26" t="s">
        <v>75</v>
      </c>
      <c r="H953" s="26" t="s">
        <v>429</v>
      </c>
      <c r="J953" s="22">
        <v>500</v>
      </c>
      <c r="L953" s="28" t="s">
        <v>57</v>
      </c>
      <c r="M953" s="22" t="s">
        <v>58</v>
      </c>
      <c r="N953" s="22" t="s">
        <v>2815</v>
      </c>
      <c r="O953" s="22" t="s">
        <v>59</v>
      </c>
      <c r="P953" s="22" t="s">
        <v>1114</v>
      </c>
      <c r="R953" s="23" t="s">
        <v>2816</v>
      </c>
      <c r="V953" s="25" t="s">
        <v>61</v>
      </c>
      <c r="Z953" s="83" t="s">
        <v>62</v>
      </c>
      <c r="AA953" s="6">
        <v>1</v>
      </c>
      <c r="BQ953" s="6" t="s">
        <v>353</v>
      </c>
      <c r="BR953" s="5" t="s">
        <v>822</v>
      </c>
    </row>
    <row r="954" spans="1:70" hidden="1" x14ac:dyDescent="0.2">
      <c r="A954" s="91">
        <v>817</v>
      </c>
      <c r="B954" s="229" t="s">
        <v>819</v>
      </c>
      <c r="C954" s="259" t="s">
        <v>2830</v>
      </c>
      <c r="D954" s="229" t="s">
        <v>2831</v>
      </c>
      <c r="E954" s="3" t="s">
        <v>355</v>
      </c>
      <c r="F954" s="26" t="s">
        <v>102</v>
      </c>
      <c r="G954" s="26" t="s">
        <v>75</v>
      </c>
      <c r="H954" s="26" t="s">
        <v>429</v>
      </c>
      <c r="J954" s="22">
        <v>500</v>
      </c>
      <c r="L954" s="28" t="s">
        <v>57</v>
      </c>
      <c r="M954" s="22" t="s">
        <v>58</v>
      </c>
      <c r="N954" s="22" t="s">
        <v>2815</v>
      </c>
      <c r="O954" s="22" t="s">
        <v>59</v>
      </c>
      <c r="P954" s="22" t="s">
        <v>1114</v>
      </c>
      <c r="R954" s="23" t="s">
        <v>2816</v>
      </c>
      <c r="V954" s="25" t="s">
        <v>61</v>
      </c>
      <c r="Z954" s="83" t="s">
        <v>62</v>
      </c>
      <c r="AA954" s="6">
        <v>1</v>
      </c>
      <c r="BQ954" s="6" t="s">
        <v>353</v>
      </c>
      <c r="BR954" s="5" t="s">
        <v>822</v>
      </c>
    </row>
    <row r="955" spans="1:70" hidden="1" x14ac:dyDescent="0.2">
      <c r="A955" s="91">
        <v>818</v>
      </c>
      <c r="B955" s="229" t="s">
        <v>819</v>
      </c>
      <c r="C955" s="259" t="s">
        <v>2832</v>
      </c>
      <c r="D955" s="229" t="s">
        <v>2833</v>
      </c>
      <c r="E955" s="3" t="s">
        <v>355</v>
      </c>
      <c r="F955" s="26" t="s">
        <v>102</v>
      </c>
      <c r="G955" s="26" t="s">
        <v>75</v>
      </c>
      <c r="H955" s="26" t="s">
        <v>429</v>
      </c>
      <c r="J955" s="22">
        <v>500</v>
      </c>
      <c r="L955" s="28" t="s">
        <v>57</v>
      </c>
      <c r="M955" s="22" t="s">
        <v>58</v>
      </c>
      <c r="N955" s="22" t="s">
        <v>2815</v>
      </c>
      <c r="O955" s="22" t="s">
        <v>59</v>
      </c>
      <c r="P955" s="22" t="s">
        <v>1114</v>
      </c>
      <c r="R955" s="23" t="s">
        <v>2816</v>
      </c>
      <c r="V955" s="25" t="s">
        <v>61</v>
      </c>
      <c r="Z955" s="83" t="s">
        <v>62</v>
      </c>
      <c r="AA955" s="6">
        <v>1</v>
      </c>
      <c r="BQ955" s="6" t="s">
        <v>353</v>
      </c>
      <c r="BR955" s="5" t="s">
        <v>822</v>
      </c>
    </row>
    <row r="956" spans="1:70" hidden="1" x14ac:dyDescent="0.2">
      <c r="A956" s="91">
        <v>819</v>
      </c>
      <c r="B956" s="229" t="s">
        <v>819</v>
      </c>
      <c r="C956" s="259" t="s">
        <v>2834</v>
      </c>
      <c r="D956" s="229" t="s">
        <v>2835</v>
      </c>
      <c r="E956" s="3" t="s">
        <v>355</v>
      </c>
      <c r="F956" s="26" t="s">
        <v>102</v>
      </c>
      <c r="G956" s="26" t="s">
        <v>75</v>
      </c>
      <c r="H956" s="26" t="s">
        <v>429</v>
      </c>
      <c r="J956" s="22">
        <v>500</v>
      </c>
      <c r="L956" s="28" t="s">
        <v>57</v>
      </c>
      <c r="M956" s="22" t="s">
        <v>58</v>
      </c>
      <c r="N956" s="22" t="s">
        <v>2815</v>
      </c>
      <c r="O956" s="22" t="s">
        <v>59</v>
      </c>
      <c r="P956" s="22" t="s">
        <v>1114</v>
      </c>
      <c r="R956" s="23" t="s">
        <v>2816</v>
      </c>
      <c r="V956" s="25" t="s">
        <v>61</v>
      </c>
      <c r="Z956" s="83" t="s">
        <v>62</v>
      </c>
      <c r="AA956" s="6">
        <v>1</v>
      </c>
      <c r="BQ956" s="6" t="s">
        <v>353</v>
      </c>
      <c r="BR956" s="5" t="s">
        <v>822</v>
      </c>
    </row>
    <row r="957" spans="1:70" hidden="1" x14ac:dyDescent="0.2">
      <c r="A957" s="91">
        <v>820</v>
      </c>
      <c r="B957" s="229" t="s">
        <v>819</v>
      </c>
      <c r="C957" s="259" t="s">
        <v>2836</v>
      </c>
      <c r="D957" s="229" t="s">
        <v>2837</v>
      </c>
      <c r="E957" s="3" t="s">
        <v>355</v>
      </c>
      <c r="F957" s="26" t="s">
        <v>102</v>
      </c>
      <c r="G957" s="26" t="s">
        <v>75</v>
      </c>
      <c r="H957" s="26" t="s">
        <v>429</v>
      </c>
      <c r="J957" s="22">
        <v>500</v>
      </c>
      <c r="L957" s="28" t="s">
        <v>57</v>
      </c>
      <c r="M957" s="22" t="s">
        <v>58</v>
      </c>
      <c r="N957" s="22" t="s">
        <v>2815</v>
      </c>
      <c r="O957" s="22" t="s">
        <v>59</v>
      </c>
      <c r="P957" s="22" t="s">
        <v>1114</v>
      </c>
      <c r="R957" s="23" t="s">
        <v>2816</v>
      </c>
      <c r="V957" s="25" t="s">
        <v>61</v>
      </c>
      <c r="Z957" s="83" t="s">
        <v>62</v>
      </c>
      <c r="AA957" s="6">
        <v>1</v>
      </c>
      <c r="BQ957" s="6" t="s">
        <v>353</v>
      </c>
      <c r="BR957" s="5" t="s">
        <v>822</v>
      </c>
    </row>
    <row r="958" spans="1:70" hidden="1" x14ac:dyDescent="0.2">
      <c r="A958" s="91">
        <v>821</v>
      </c>
      <c r="B958" s="229" t="s">
        <v>819</v>
      </c>
      <c r="C958" s="259" t="s">
        <v>2838</v>
      </c>
      <c r="D958" s="229" t="s">
        <v>2839</v>
      </c>
      <c r="E958" s="3" t="s">
        <v>355</v>
      </c>
      <c r="F958" s="26" t="s">
        <v>102</v>
      </c>
      <c r="G958" s="26" t="s">
        <v>75</v>
      </c>
      <c r="H958" s="26" t="s">
        <v>429</v>
      </c>
      <c r="J958" s="22">
        <v>500</v>
      </c>
      <c r="L958" s="28" t="s">
        <v>57</v>
      </c>
      <c r="M958" s="22" t="s">
        <v>58</v>
      </c>
      <c r="N958" s="22" t="s">
        <v>2815</v>
      </c>
      <c r="O958" s="22" t="s">
        <v>59</v>
      </c>
      <c r="P958" s="22" t="s">
        <v>1114</v>
      </c>
      <c r="R958" s="23" t="s">
        <v>2816</v>
      </c>
      <c r="V958" s="25" t="s">
        <v>61</v>
      </c>
      <c r="Z958" s="83" t="s">
        <v>62</v>
      </c>
      <c r="AA958" s="6">
        <v>1</v>
      </c>
      <c r="BQ958" s="6" t="s">
        <v>353</v>
      </c>
      <c r="BR958" s="5" t="s">
        <v>822</v>
      </c>
    </row>
    <row r="959" spans="1:70" hidden="1" x14ac:dyDescent="0.2">
      <c r="A959" s="91">
        <v>822</v>
      </c>
      <c r="B959" s="229" t="s">
        <v>819</v>
      </c>
      <c r="C959" s="259" t="s">
        <v>2840</v>
      </c>
      <c r="D959" s="229" t="s">
        <v>2841</v>
      </c>
      <c r="E959" s="3" t="s">
        <v>355</v>
      </c>
      <c r="F959" s="26" t="s">
        <v>102</v>
      </c>
      <c r="G959" s="26" t="s">
        <v>75</v>
      </c>
      <c r="H959" s="26" t="s">
        <v>429</v>
      </c>
      <c r="J959" s="22">
        <v>500</v>
      </c>
      <c r="L959" s="28" t="s">
        <v>57</v>
      </c>
      <c r="M959" s="22" t="s">
        <v>58</v>
      </c>
      <c r="N959" s="22" t="s">
        <v>2815</v>
      </c>
      <c r="O959" s="22" t="s">
        <v>59</v>
      </c>
      <c r="P959" s="22" t="s">
        <v>1114</v>
      </c>
      <c r="R959" s="23" t="s">
        <v>2816</v>
      </c>
      <c r="V959" s="25" t="s">
        <v>61</v>
      </c>
      <c r="Z959" s="83" t="s">
        <v>62</v>
      </c>
      <c r="AA959" s="6">
        <v>1</v>
      </c>
      <c r="BQ959" s="6" t="s">
        <v>353</v>
      </c>
      <c r="BR959" s="5" t="s">
        <v>822</v>
      </c>
    </row>
    <row r="960" spans="1:70" hidden="1" x14ac:dyDescent="0.2">
      <c r="A960" s="91">
        <v>823</v>
      </c>
      <c r="B960" s="229" t="s">
        <v>819</v>
      </c>
      <c r="C960" s="259" t="s">
        <v>2842</v>
      </c>
      <c r="D960" s="229" t="s">
        <v>2843</v>
      </c>
      <c r="E960" s="3" t="s">
        <v>355</v>
      </c>
      <c r="F960" s="26" t="s">
        <v>102</v>
      </c>
      <c r="G960" s="26" t="s">
        <v>75</v>
      </c>
      <c r="H960" s="26" t="s">
        <v>429</v>
      </c>
      <c r="J960" s="22">
        <v>500</v>
      </c>
      <c r="L960" s="28" t="s">
        <v>57</v>
      </c>
      <c r="M960" s="22" t="s">
        <v>58</v>
      </c>
      <c r="N960" s="22" t="s">
        <v>2815</v>
      </c>
      <c r="O960" s="22" t="s">
        <v>59</v>
      </c>
      <c r="P960" s="22" t="s">
        <v>1114</v>
      </c>
      <c r="R960" s="23" t="s">
        <v>2816</v>
      </c>
      <c r="V960" s="25" t="s">
        <v>61</v>
      </c>
      <c r="Z960" s="83" t="s">
        <v>62</v>
      </c>
      <c r="AA960" s="6">
        <v>1</v>
      </c>
      <c r="BQ960" s="6" t="s">
        <v>353</v>
      </c>
      <c r="BR960" s="5" t="s">
        <v>822</v>
      </c>
    </row>
    <row r="961" spans="1:70" hidden="1" x14ac:dyDescent="0.2">
      <c r="A961" s="91">
        <v>824</v>
      </c>
      <c r="B961" s="229" t="s">
        <v>819</v>
      </c>
      <c r="C961" s="259" t="s">
        <v>2844</v>
      </c>
      <c r="D961" s="229" t="s">
        <v>2845</v>
      </c>
      <c r="E961" s="3" t="s">
        <v>355</v>
      </c>
      <c r="F961" s="26" t="s">
        <v>102</v>
      </c>
      <c r="G961" s="26" t="s">
        <v>75</v>
      </c>
      <c r="H961" s="26" t="s">
        <v>429</v>
      </c>
      <c r="J961" s="22">
        <v>500</v>
      </c>
      <c r="L961" s="28" t="s">
        <v>57</v>
      </c>
      <c r="M961" s="22" t="s">
        <v>58</v>
      </c>
      <c r="N961" s="22" t="s">
        <v>2815</v>
      </c>
      <c r="O961" s="22" t="s">
        <v>59</v>
      </c>
      <c r="P961" s="22" t="s">
        <v>1114</v>
      </c>
      <c r="R961" s="23" t="s">
        <v>2816</v>
      </c>
      <c r="V961" s="25" t="s">
        <v>61</v>
      </c>
      <c r="Z961" s="83" t="s">
        <v>62</v>
      </c>
      <c r="AA961" s="6">
        <v>1</v>
      </c>
      <c r="BQ961" s="6" t="s">
        <v>353</v>
      </c>
      <c r="BR961" s="5" t="s">
        <v>822</v>
      </c>
    </row>
    <row r="962" spans="1:70" hidden="1" x14ac:dyDescent="0.2">
      <c r="A962" s="91">
        <v>825</v>
      </c>
      <c r="B962" s="229" t="s">
        <v>819</v>
      </c>
      <c r="C962" s="259" t="s">
        <v>2846</v>
      </c>
      <c r="D962" s="229" t="s">
        <v>2847</v>
      </c>
      <c r="E962" s="3" t="s">
        <v>355</v>
      </c>
      <c r="F962" s="26" t="s">
        <v>102</v>
      </c>
      <c r="G962" s="26" t="s">
        <v>75</v>
      </c>
      <c r="H962" s="26" t="s">
        <v>429</v>
      </c>
      <c r="J962" s="22">
        <v>500</v>
      </c>
      <c r="L962" s="28" t="s">
        <v>57</v>
      </c>
      <c r="M962" s="22" t="s">
        <v>58</v>
      </c>
      <c r="N962" s="22" t="s">
        <v>2815</v>
      </c>
      <c r="O962" s="22" t="s">
        <v>59</v>
      </c>
      <c r="P962" s="22" t="s">
        <v>1114</v>
      </c>
      <c r="R962" s="23" t="s">
        <v>2816</v>
      </c>
      <c r="V962" s="25" t="s">
        <v>61</v>
      </c>
      <c r="Z962" s="83" t="s">
        <v>62</v>
      </c>
      <c r="AA962" s="6">
        <v>1</v>
      </c>
      <c r="BQ962" s="6" t="s">
        <v>353</v>
      </c>
      <c r="BR962" s="5" t="s">
        <v>822</v>
      </c>
    </row>
    <row r="963" spans="1:70" ht="14.25" hidden="1" x14ac:dyDescent="0.2">
      <c r="A963" s="91">
        <v>826</v>
      </c>
      <c r="B963" s="229" t="s">
        <v>2871</v>
      </c>
      <c r="C963" s="266" t="s">
        <v>2872</v>
      </c>
      <c r="D963" s="229" t="s">
        <v>2875</v>
      </c>
      <c r="E963" s="3" t="s">
        <v>355</v>
      </c>
      <c r="F963" s="26" t="s">
        <v>102</v>
      </c>
      <c r="G963" s="26" t="s">
        <v>55</v>
      </c>
      <c r="H963" s="26" t="s">
        <v>156</v>
      </c>
      <c r="J963" s="22">
        <v>250</v>
      </c>
      <c r="L963" s="28" t="s">
        <v>57</v>
      </c>
      <c r="M963" s="22" t="s">
        <v>58</v>
      </c>
      <c r="N963" s="22">
        <v>0</v>
      </c>
      <c r="O963" s="22" t="s">
        <v>59</v>
      </c>
      <c r="P963" s="22" t="s">
        <v>78</v>
      </c>
      <c r="Q963" s="177" t="s">
        <v>1850</v>
      </c>
      <c r="R963" s="23" t="s">
        <v>2873</v>
      </c>
      <c r="Z963" s="83" t="s">
        <v>62</v>
      </c>
      <c r="AA963" s="6">
        <v>8</v>
      </c>
      <c r="AC963" s="5">
        <v>28</v>
      </c>
      <c r="AD963" s="163" t="s">
        <v>79</v>
      </c>
      <c r="AE963" s="163" t="s">
        <v>334</v>
      </c>
      <c r="AF963" s="163">
        <v>7</v>
      </c>
      <c r="AG963" s="163" t="s">
        <v>79</v>
      </c>
      <c r="AH963" s="163" t="s">
        <v>116</v>
      </c>
      <c r="BQ963" s="6" t="s">
        <v>194</v>
      </c>
      <c r="BR963" s="163" t="s">
        <v>2874</v>
      </c>
    </row>
    <row r="964" spans="1:70" ht="14.25" hidden="1" x14ac:dyDescent="0.2">
      <c r="A964" s="91">
        <v>827</v>
      </c>
      <c r="B964" s="229" t="s">
        <v>2871</v>
      </c>
      <c r="C964" s="266" t="s">
        <v>2872</v>
      </c>
      <c r="D964" s="229" t="s">
        <v>2876</v>
      </c>
      <c r="E964" s="3" t="s">
        <v>355</v>
      </c>
      <c r="F964" s="26" t="s">
        <v>102</v>
      </c>
      <c r="G964" s="26" t="s">
        <v>55</v>
      </c>
      <c r="H964" s="179" t="s">
        <v>156</v>
      </c>
      <c r="J964" s="22">
        <v>1000</v>
      </c>
      <c r="L964" s="28" t="s">
        <v>57</v>
      </c>
      <c r="M964" s="22" t="s">
        <v>58</v>
      </c>
      <c r="N964" s="22">
        <v>0</v>
      </c>
      <c r="O964" s="22" t="s">
        <v>59</v>
      </c>
      <c r="P964" s="22" t="s">
        <v>78</v>
      </c>
      <c r="Q964" s="177" t="s">
        <v>1850</v>
      </c>
      <c r="R964" s="177" t="s">
        <v>2873</v>
      </c>
      <c r="Z964" s="83" t="s">
        <v>62</v>
      </c>
      <c r="AA964" s="6">
        <v>8</v>
      </c>
      <c r="AC964" s="5">
        <v>28</v>
      </c>
      <c r="AD964" s="163" t="s">
        <v>79</v>
      </c>
      <c r="AE964" s="163" t="s">
        <v>334</v>
      </c>
      <c r="AF964" s="163">
        <v>7</v>
      </c>
      <c r="AG964" s="163" t="s">
        <v>79</v>
      </c>
      <c r="AH964" s="163" t="s">
        <v>116</v>
      </c>
      <c r="BQ964" s="164" t="s">
        <v>194</v>
      </c>
      <c r="BR964" s="163" t="s">
        <v>2874</v>
      </c>
    </row>
    <row r="965" spans="1:70" ht="14.25" hidden="1" x14ac:dyDescent="0.2">
      <c r="A965" s="91">
        <v>828</v>
      </c>
      <c r="B965" s="229" t="s">
        <v>2871</v>
      </c>
      <c r="C965" s="266" t="s">
        <v>2872</v>
      </c>
      <c r="D965" s="229" t="s">
        <v>2877</v>
      </c>
      <c r="E965" s="3" t="s">
        <v>101</v>
      </c>
      <c r="F965" s="26" t="s">
        <v>102</v>
      </c>
      <c r="G965" s="26" t="s">
        <v>55</v>
      </c>
      <c r="H965" s="26" t="s">
        <v>299</v>
      </c>
      <c r="J965" s="22">
        <v>3.0000000000000001E-3</v>
      </c>
      <c r="L965" s="28" t="s">
        <v>57</v>
      </c>
      <c r="M965" s="22" t="s">
        <v>58</v>
      </c>
      <c r="N965" s="22">
        <v>1</v>
      </c>
      <c r="O965" s="22" t="s">
        <v>59</v>
      </c>
      <c r="P965" s="22" t="s">
        <v>78</v>
      </c>
      <c r="Q965" s="177" t="s">
        <v>1850</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2874</v>
      </c>
    </row>
    <row r="966" spans="1:70" ht="14.25" hidden="1" x14ac:dyDescent="0.2">
      <c r="A966" s="91">
        <v>829</v>
      </c>
      <c r="B966" s="229" t="s">
        <v>2871</v>
      </c>
      <c r="C966" s="266" t="s">
        <v>2872</v>
      </c>
      <c r="D966" s="229" t="s">
        <v>2878</v>
      </c>
      <c r="E966" s="3" t="s">
        <v>101</v>
      </c>
      <c r="F966" s="26" t="s">
        <v>102</v>
      </c>
      <c r="G966" s="26" t="s">
        <v>55</v>
      </c>
      <c r="H966" s="179" t="s">
        <v>299</v>
      </c>
      <c r="J966" s="176">
        <v>3.0000000000000001E-3</v>
      </c>
      <c r="L966" s="28" t="s">
        <v>57</v>
      </c>
      <c r="M966" s="22" t="s">
        <v>58</v>
      </c>
      <c r="N966" s="22">
        <v>1</v>
      </c>
      <c r="O966" s="22" t="s">
        <v>59</v>
      </c>
      <c r="P966" s="22" t="s">
        <v>78</v>
      </c>
      <c r="Q966" s="177" t="s">
        <v>1850</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2874</v>
      </c>
    </row>
    <row r="967" spans="1:70" ht="14.25" hidden="1" x14ac:dyDescent="0.2">
      <c r="A967" s="91">
        <v>830</v>
      </c>
      <c r="B967" s="229" t="s">
        <v>2880</v>
      </c>
      <c r="C967" s="266" t="s">
        <v>2881</v>
      </c>
      <c r="D967" s="229" t="s">
        <v>2882</v>
      </c>
      <c r="E967" s="3" t="s">
        <v>355</v>
      </c>
      <c r="F967" s="26" t="s">
        <v>54</v>
      </c>
      <c r="G967" s="26" t="s">
        <v>55</v>
      </c>
      <c r="H967" s="26" t="s">
        <v>237</v>
      </c>
      <c r="J967" s="22">
        <v>1500</v>
      </c>
      <c r="L967" s="28" t="s">
        <v>57</v>
      </c>
      <c r="M967" s="22" t="s">
        <v>58</v>
      </c>
      <c r="N967" s="22">
        <v>0</v>
      </c>
      <c r="O967" s="22" t="s">
        <v>59</v>
      </c>
      <c r="P967" s="22" t="s">
        <v>78</v>
      </c>
      <c r="Q967" s="177" t="s">
        <v>1850</v>
      </c>
      <c r="R967" s="23" t="s">
        <v>2883</v>
      </c>
      <c r="V967" s="25" t="s">
        <v>2884</v>
      </c>
      <c r="W967" s="65">
        <v>1</v>
      </c>
      <c r="Y967" s="25" t="s">
        <v>2885</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2886</v>
      </c>
      <c r="BR967" s="5" t="s">
        <v>2887</v>
      </c>
    </row>
    <row r="968" spans="1:70" ht="14.25" hidden="1" x14ac:dyDescent="0.2">
      <c r="A968" s="91">
        <v>831</v>
      </c>
      <c r="B968" s="229" t="s">
        <v>2888</v>
      </c>
      <c r="C968" s="266" t="s">
        <v>2889</v>
      </c>
      <c r="D968" s="229" t="s">
        <v>2891</v>
      </c>
      <c r="E968" s="3" t="s">
        <v>355</v>
      </c>
      <c r="F968" s="26" t="s">
        <v>102</v>
      </c>
      <c r="G968" s="26" t="s">
        <v>55</v>
      </c>
      <c r="H968" s="26" t="s">
        <v>156</v>
      </c>
      <c r="J968" s="22">
        <v>500</v>
      </c>
      <c r="L968" s="28" t="s">
        <v>57</v>
      </c>
      <c r="M968" s="22" t="s">
        <v>58</v>
      </c>
      <c r="N968" s="22">
        <v>0</v>
      </c>
      <c r="O968" s="22" t="s">
        <v>59</v>
      </c>
      <c r="P968" s="22" t="s">
        <v>78</v>
      </c>
      <c r="Q968" s="177" t="s">
        <v>1850</v>
      </c>
      <c r="R968" s="23" t="s">
        <v>2890</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2886</v>
      </c>
    </row>
    <row r="969" spans="1:70" s="122" customFormat="1" ht="14.25" hidden="1" x14ac:dyDescent="0.2">
      <c r="A969" s="91">
        <v>832</v>
      </c>
      <c r="B969" s="229" t="s">
        <v>2888</v>
      </c>
      <c r="C969" s="266" t="s">
        <v>2889</v>
      </c>
      <c r="D969" s="229" t="s">
        <v>2891</v>
      </c>
      <c r="E969" s="123" t="s">
        <v>355</v>
      </c>
      <c r="F969" s="179" t="s">
        <v>70</v>
      </c>
      <c r="G969" s="179" t="s">
        <v>55</v>
      </c>
      <c r="H969" s="179" t="s">
        <v>156</v>
      </c>
      <c r="I969" s="179"/>
      <c r="J969" s="176">
        <v>500</v>
      </c>
      <c r="K969" s="180"/>
      <c r="L969" s="180" t="s">
        <v>57</v>
      </c>
      <c r="M969" s="176" t="s">
        <v>58</v>
      </c>
      <c r="N969" s="176">
        <v>0</v>
      </c>
      <c r="O969" s="176" t="s">
        <v>59</v>
      </c>
      <c r="P969" s="176" t="s">
        <v>78</v>
      </c>
      <c r="Q969" s="177" t="s">
        <v>1850</v>
      </c>
      <c r="R969" s="177" t="s">
        <v>2890</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2886</v>
      </c>
      <c r="BR969" s="163"/>
    </row>
    <row r="970" spans="1:70" ht="14.25" hidden="1" x14ac:dyDescent="0.2">
      <c r="A970" s="91">
        <v>833</v>
      </c>
      <c r="B970" s="229" t="s">
        <v>2888</v>
      </c>
      <c r="C970" s="266" t="s">
        <v>2889</v>
      </c>
      <c r="D970" s="229" t="s">
        <v>2892</v>
      </c>
      <c r="E970" s="123" t="s">
        <v>355</v>
      </c>
      <c r="F970" s="179" t="s">
        <v>102</v>
      </c>
      <c r="G970" s="179" t="s">
        <v>55</v>
      </c>
      <c r="H970" s="179" t="s">
        <v>156</v>
      </c>
      <c r="I970" s="179"/>
      <c r="J970" s="176">
        <v>500</v>
      </c>
      <c r="K970" s="180"/>
      <c r="L970" s="180" t="s">
        <v>57</v>
      </c>
      <c r="M970" s="176" t="s">
        <v>58</v>
      </c>
      <c r="N970" s="176">
        <v>0</v>
      </c>
      <c r="O970" s="176" t="s">
        <v>59</v>
      </c>
      <c r="P970" s="176" t="s">
        <v>78</v>
      </c>
      <c r="Q970" s="177" t="s">
        <v>1850</v>
      </c>
      <c r="R970" s="177" t="s">
        <v>2890</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2886</v>
      </c>
    </row>
    <row r="971" spans="1:70" ht="14.25" hidden="1" x14ac:dyDescent="0.2">
      <c r="A971" s="91">
        <v>834</v>
      </c>
      <c r="B971" s="229" t="s">
        <v>2888</v>
      </c>
      <c r="C971" s="266" t="s">
        <v>2889</v>
      </c>
      <c r="D971" s="229" t="s">
        <v>2892</v>
      </c>
      <c r="E971" s="123" t="s">
        <v>355</v>
      </c>
      <c r="F971" s="179" t="s">
        <v>70</v>
      </c>
      <c r="G971" s="179" t="s">
        <v>55</v>
      </c>
      <c r="H971" s="179" t="s">
        <v>156</v>
      </c>
      <c r="I971" s="179"/>
      <c r="J971" s="176">
        <v>500</v>
      </c>
      <c r="K971" s="180"/>
      <c r="L971" s="180" t="s">
        <v>57</v>
      </c>
      <c r="M971" s="176" t="s">
        <v>58</v>
      </c>
      <c r="N971" s="176">
        <v>0</v>
      </c>
      <c r="O971" s="176" t="s">
        <v>59</v>
      </c>
      <c r="P971" s="176" t="s">
        <v>78</v>
      </c>
      <c r="Q971" s="177" t="s">
        <v>1850</v>
      </c>
      <c r="R971" s="177" t="s">
        <v>2890</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2886</v>
      </c>
    </row>
    <row r="972" spans="1:70" ht="14.25" hidden="1" x14ac:dyDescent="0.2">
      <c r="A972" s="91">
        <v>835</v>
      </c>
      <c r="B972" s="229" t="s">
        <v>2894</v>
      </c>
      <c r="C972" s="266" t="s">
        <v>2893</v>
      </c>
      <c r="D972" s="229" t="s">
        <v>2882</v>
      </c>
      <c r="E972" s="3" t="s">
        <v>355</v>
      </c>
      <c r="F972" s="26" t="s">
        <v>102</v>
      </c>
      <c r="G972" s="26" t="s">
        <v>55</v>
      </c>
      <c r="H972" s="26" t="s">
        <v>56</v>
      </c>
      <c r="J972" s="22">
        <v>500</v>
      </c>
      <c r="L972" s="180" t="s">
        <v>57</v>
      </c>
      <c r="M972" s="176" t="s">
        <v>58</v>
      </c>
      <c r="N972" s="176">
        <v>0</v>
      </c>
      <c r="O972" s="176" t="s">
        <v>59</v>
      </c>
      <c r="P972" s="176" t="s">
        <v>78</v>
      </c>
      <c r="Q972" s="177" t="s">
        <v>1850</v>
      </c>
      <c r="R972" s="23" t="s">
        <v>2895</v>
      </c>
      <c r="V972" s="165" t="s">
        <v>2884</v>
      </c>
      <c r="W972" s="65">
        <v>2</v>
      </c>
      <c r="X972" s="106" t="s">
        <v>415</v>
      </c>
      <c r="Y972" s="25" t="s">
        <v>516</v>
      </c>
      <c r="Z972" s="83" t="s">
        <v>62</v>
      </c>
      <c r="AA972" s="6">
        <v>6</v>
      </c>
      <c r="AB972" s="6">
        <v>3</v>
      </c>
      <c r="AD972" s="163" t="s">
        <v>79</v>
      </c>
      <c r="AI972" s="5">
        <v>20</v>
      </c>
      <c r="AJ972" s="5">
        <v>30</v>
      </c>
      <c r="BQ972" s="6" t="s">
        <v>2886</v>
      </c>
    </row>
    <row r="973" spans="1:70" ht="14.25" hidden="1" x14ac:dyDescent="0.2">
      <c r="A973" s="91">
        <v>836</v>
      </c>
      <c r="B973" s="229" t="s">
        <v>2897</v>
      </c>
      <c r="C973" s="266" t="s">
        <v>2898</v>
      </c>
      <c r="D973" s="229" t="s">
        <v>2882</v>
      </c>
      <c r="E973" s="3" t="s">
        <v>355</v>
      </c>
      <c r="F973" s="26" t="s">
        <v>102</v>
      </c>
      <c r="G973" s="26" t="s">
        <v>55</v>
      </c>
      <c r="H973" s="179" t="s">
        <v>56</v>
      </c>
      <c r="I973" s="179"/>
      <c r="J973" s="176">
        <v>500</v>
      </c>
      <c r="K973" s="180"/>
      <c r="L973" s="180" t="s">
        <v>57</v>
      </c>
      <c r="M973" s="176" t="s">
        <v>58</v>
      </c>
      <c r="N973" s="176" t="s">
        <v>2899</v>
      </c>
      <c r="O973" s="176" t="s">
        <v>59</v>
      </c>
      <c r="P973" s="176" t="s">
        <v>78</v>
      </c>
      <c r="Q973" s="177" t="s">
        <v>1850</v>
      </c>
      <c r="R973" s="177" t="s">
        <v>2896</v>
      </c>
      <c r="V973" s="25" t="s">
        <v>435</v>
      </c>
      <c r="Y973" s="25" t="s">
        <v>2900</v>
      </c>
      <c r="Z973" s="83" t="s">
        <v>62</v>
      </c>
      <c r="AA973" s="6">
        <v>10</v>
      </c>
      <c r="AB973" s="6">
        <v>5</v>
      </c>
      <c r="AD973" s="5" t="s">
        <v>79</v>
      </c>
      <c r="AI973" s="5">
        <v>21</v>
      </c>
      <c r="AJ973" s="5">
        <v>30</v>
      </c>
      <c r="BQ973" s="6" t="s">
        <v>1824</v>
      </c>
    </row>
    <row r="974" spans="1:70" ht="14.25" hidden="1" x14ac:dyDescent="0.2">
      <c r="A974" s="91">
        <v>837</v>
      </c>
      <c r="B974" s="229" t="s">
        <v>2901</v>
      </c>
      <c r="C974" s="266" t="s">
        <v>2902</v>
      </c>
      <c r="D974" s="229" t="s">
        <v>2905</v>
      </c>
      <c r="E974" s="3" t="s">
        <v>355</v>
      </c>
      <c r="F974" s="26" t="s">
        <v>54</v>
      </c>
      <c r="G974" s="26" t="s">
        <v>55</v>
      </c>
      <c r="H974" s="26" t="s">
        <v>299</v>
      </c>
      <c r="J974" s="176">
        <v>500</v>
      </c>
      <c r="K974" s="180"/>
      <c r="L974" s="180" t="s">
        <v>57</v>
      </c>
      <c r="M974" s="22" t="s">
        <v>58</v>
      </c>
      <c r="N974" s="22">
        <v>0</v>
      </c>
      <c r="O974" s="176" t="s">
        <v>59</v>
      </c>
      <c r="P974" s="176" t="s">
        <v>78</v>
      </c>
      <c r="Q974" s="177" t="s">
        <v>1850</v>
      </c>
      <c r="Z974" s="83" t="s">
        <v>62</v>
      </c>
      <c r="AA974" s="6">
        <v>10</v>
      </c>
      <c r="BQ974" s="6" t="s">
        <v>194</v>
      </c>
    </row>
    <row r="975" spans="1:70" ht="14.25" hidden="1" x14ac:dyDescent="0.2">
      <c r="A975" s="91">
        <v>838</v>
      </c>
      <c r="B975" s="229" t="s">
        <v>2901</v>
      </c>
      <c r="C975" s="266" t="s">
        <v>2902</v>
      </c>
      <c r="D975" s="229" t="s">
        <v>2903</v>
      </c>
      <c r="E975" s="3" t="s">
        <v>355</v>
      </c>
      <c r="F975" s="26" t="s">
        <v>54</v>
      </c>
      <c r="G975" s="26" t="s">
        <v>55</v>
      </c>
      <c r="H975" s="26" t="s">
        <v>2904</v>
      </c>
      <c r="J975" s="176">
        <v>500</v>
      </c>
      <c r="K975" s="180"/>
      <c r="L975" s="180" t="s">
        <v>57</v>
      </c>
      <c r="M975" s="22" t="s">
        <v>77</v>
      </c>
      <c r="N975" s="22">
        <v>0</v>
      </c>
      <c r="O975" s="176" t="s">
        <v>59</v>
      </c>
      <c r="P975" s="176" t="s">
        <v>78</v>
      </c>
      <c r="Q975" s="177" t="s">
        <v>1820</v>
      </c>
      <c r="S975" s="24">
        <v>60</v>
      </c>
      <c r="Z975" s="83" t="s">
        <v>62</v>
      </c>
      <c r="AA975" s="6">
        <v>6</v>
      </c>
      <c r="BQ975" s="6" t="s">
        <v>194</v>
      </c>
    </row>
    <row r="976" spans="1:70" ht="14.25" hidden="1" x14ac:dyDescent="0.2">
      <c r="A976" s="91">
        <v>839</v>
      </c>
      <c r="B976" s="229" t="s">
        <v>2906</v>
      </c>
      <c r="C976" s="266" t="s">
        <v>2907</v>
      </c>
      <c r="D976" s="229" t="s">
        <v>2920</v>
      </c>
      <c r="E976" s="3" t="s">
        <v>355</v>
      </c>
      <c r="F976" s="26" t="s">
        <v>54</v>
      </c>
      <c r="G976" s="26" t="s">
        <v>55</v>
      </c>
      <c r="H976" s="26" t="s">
        <v>323</v>
      </c>
      <c r="J976" s="22">
        <v>250</v>
      </c>
      <c r="L976" s="28" t="s">
        <v>57</v>
      </c>
      <c r="M976" s="22" t="s">
        <v>58</v>
      </c>
      <c r="N976" s="22">
        <v>0</v>
      </c>
      <c r="O976" s="22" t="s">
        <v>59</v>
      </c>
      <c r="P976" s="22" t="s">
        <v>78</v>
      </c>
      <c r="Q976" s="177" t="s">
        <v>1850</v>
      </c>
      <c r="R976" s="23" t="s">
        <v>2909</v>
      </c>
      <c r="T976" s="23">
        <v>100</v>
      </c>
      <c r="V976" s="25" t="s">
        <v>61</v>
      </c>
      <c r="W976" s="65">
        <v>12</v>
      </c>
      <c r="X976" s="106" t="s">
        <v>202</v>
      </c>
      <c r="Z976" s="83" t="s">
        <v>62</v>
      </c>
      <c r="AA976" s="6">
        <v>10</v>
      </c>
      <c r="AB976" s="6">
        <v>0</v>
      </c>
      <c r="AD976" s="5" t="s">
        <v>79</v>
      </c>
      <c r="AI976" s="5">
        <v>21</v>
      </c>
      <c r="AJ976" s="5">
        <v>40</v>
      </c>
      <c r="BQ976" s="6" t="s">
        <v>213</v>
      </c>
      <c r="BR976" s="5" t="s">
        <v>2913</v>
      </c>
    </row>
    <row r="977" spans="1:71" ht="14.25" hidden="1" x14ac:dyDescent="0.2">
      <c r="A977" s="91">
        <v>840</v>
      </c>
      <c r="B977" s="229" t="s">
        <v>2906</v>
      </c>
      <c r="C977" s="266" t="s">
        <v>2907</v>
      </c>
      <c r="D977" s="229" t="s">
        <v>2921</v>
      </c>
      <c r="E977" s="123" t="s">
        <v>355</v>
      </c>
      <c r="F977" s="179" t="s">
        <v>54</v>
      </c>
      <c r="G977" s="179" t="s">
        <v>55</v>
      </c>
      <c r="H977" s="179" t="s">
        <v>323</v>
      </c>
      <c r="I977" s="179"/>
      <c r="J977" s="176">
        <v>250</v>
      </c>
      <c r="K977" s="180"/>
      <c r="L977" s="180" t="s">
        <v>57</v>
      </c>
      <c r="M977" s="176" t="s">
        <v>58</v>
      </c>
      <c r="N977" s="176">
        <v>0</v>
      </c>
      <c r="O977" s="176" t="s">
        <v>59</v>
      </c>
      <c r="P977" s="176" t="s">
        <v>78</v>
      </c>
      <c r="Q977" s="177" t="s">
        <v>1850</v>
      </c>
      <c r="R977" s="23" t="s">
        <v>2908</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2913</v>
      </c>
    </row>
    <row r="978" spans="1:71" ht="14.25" hidden="1" x14ac:dyDescent="0.2">
      <c r="A978" s="91">
        <v>841</v>
      </c>
      <c r="B978" s="229" t="s">
        <v>2906</v>
      </c>
      <c r="C978" s="266" t="s">
        <v>2907</v>
      </c>
      <c r="D978" s="229" t="s">
        <v>2922</v>
      </c>
      <c r="E978" s="123" t="s">
        <v>355</v>
      </c>
      <c r="F978" s="179" t="s">
        <v>54</v>
      </c>
      <c r="G978" s="179" t="s">
        <v>55</v>
      </c>
      <c r="H978" s="179" t="s">
        <v>323</v>
      </c>
      <c r="I978" s="179"/>
      <c r="J978" s="176">
        <v>250</v>
      </c>
      <c r="K978" s="180"/>
      <c r="L978" s="180" t="s">
        <v>57</v>
      </c>
      <c r="M978" s="176" t="s">
        <v>58</v>
      </c>
      <c r="N978" s="176">
        <v>0</v>
      </c>
      <c r="O978" s="176" t="s">
        <v>59</v>
      </c>
      <c r="P978" s="176" t="s">
        <v>78</v>
      </c>
      <c r="Q978" s="177" t="s">
        <v>1850</v>
      </c>
      <c r="R978" s="23" t="s">
        <v>2910</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2913</v>
      </c>
    </row>
    <row r="979" spans="1:71" ht="14.25" hidden="1" x14ac:dyDescent="0.2">
      <c r="A979" s="91">
        <v>842</v>
      </c>
      <c r="B979" s="229" t="s">
        <v>2906</v>
      </c>
      <c r="C979" s="266" t="s">
        <v>2907</v>
      </c>
      <c r="D979" s="229" t="s">
        <v>2923</v>
      </c>
      <c r="E979" s="123" t="s">
        <v>355</v>
      </c>
      <c r="F979" s="179" t="s">
        <v>54</v>
      </c>
      <c r="G979" s="179" t="s">
        <v>55</v>
      </c>
      <c r="H979" s="179" t="s">
        <v>323</v>
      </c>
      <c r="I979" s="179"/>
      <c r="J979" s="176">
        <v>250</v>
      </c>
      <c r="K979" s="180"/>
      <c r="L979" s="180" t="s">
        <v>57</v>
      </c>
      <c r="M979" s="176" t="s">
        <v>58</v>
      </c>
      <c r="N979" s="176">
        <v>0</v>
      </c>
      <c r="O979" s="176" t="s">
        <v>59</v>
      </c>
      <c r="P979" s="176" t="s">
        <v>78</v>
      </c>
      <c r="Q979" s="177" t="s">
        <v>1850</v>
      </c>
      <c r="R979" s="23" t="s">
        <v>2911</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2913</v>
      </c>
    </row>
    <row r="980" spans="1:71" ht="14.25" hidden="1" x14ac:dyDescent="0.2">
      <c r="A980" s="91">
        <v>843</v>
      </c>
      <c r="B980" s="229" t="s">
        <v>2906</v>
      </c>
      <c r="C980" s="266" t="s">
        <v>2907</v>
      </c>
      <c r="D980" s="229" t="s">
        <v>2924</v>
      </c>
      <c r="E980" s="123" t="s">
        <v>355</v>
      </c>
      <c r="F980" s="179" t="s">
        <v>54</v>
      </c>
      <c r="G980" s="179" t="s">
        <v>55</v>
      </c>
      <c r="H980" s="179" t="s">
        <v>323</v>
      </c>
      <c r="I980" s="179"/>
      <c r="J980" s="176">
        <v>250</v>
      </c>
      <c r="K980" s="180"/>
      <c r="L980" s="180" t="s">
        <v>57</v>
      </c>
      <c r="M980" s="176" t="s">
        <v>58</v>
      </c>
      <c r="N980" s="176">
        <v>0</v>
      </c>
      <c r="O980" s="176" t="s">
        <v>59</v>
      </c>
      <c r="P980" s="176" t="s">
        <v>78</v>
      </c>
      <c r="Q980" s="177" t="s">
        <v>1850</v>
      </c>
      <c r="R980" s="23" t="s">
        <v>2912</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2913</v>
      </c>
    </row>
    <row r="981" spans="1:71" ht="14.25" hidden="1" x14ac:dyDescent="0.2">
      <c r="A981" s="91">
        <v>844</v>
      </c>
      <c r="B981" s="229" t="s">
        <v>2914</v>
      </c>
      <c r="C981" s="266" t="s">
        <v>2915</v>
      </c>
      <c r="D981" s="229" t="s">
        <v>2919</v>
      </c>
      <c r="E981" s="3" t="s">
        <v>355</v>
      </c>
      <c r="F981" s="26" t="s">
        <v>102</v>
      </c>
      <c r="G981" s="26" t="s">
        <v>55</v>
      </c>
      <c r="H981" s="26" t="s">
        <v>156</v>
      </c>
      <c r="J981" s="22">
        <v>500</v>
      </c>
      <c r="L981" s="28" t="s">
        <v>57</v>
      </c>
      <c r="M981" s="22" t="s">
        <v>58</v>
      </c>
      <c r="N981" s="22" t="s">
        <v>2916</v>
      </c>
      <c r="O981" s="22" t="s">
        <v>59</v>
      </c>
      <c r="P981" s="22" t="s">
        <v>2917</v>
      </c>
      <c r="Q981" s="177" t="s">
        <v>1850</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2918</v>
      </c>
    </row>
    <row r="982" spans="1:71" ht="14.25" hidden="1" x14ac:dyDescent="0.2">
      <c r="A982" s="91">
        <v>845</v>
      </c>
      <c r="B982" s="229" t="s">
        <v>2981</v>
      </c>
      <c r="C982" s="266" t="s">
        <v>2982</v>
      </c>
      <c r="D982" s="229" t="s">
        <v>2983</v>
      </c>
      <c r="E982" s="3" t="s">
        <v>2030</v>
      </c>
      <c r="F982" s="26" t="s">
        <v>102</v>
      </c>
      <c r="G982" s="26" t="s">
        <v>55</v>
      </c>
      <c r="H982" s="26" t="s">
        <v>56</v>
      </c>
      <c r="J982" s="22">
        <v>0.8</v>
      </c>
      <c r="L982" s="28" t="s">
        <v>57</v>
      </c>
      <c r="M982" s="22" t="s">
        <v>58</v>
      </c>
      <c r="N982" s="22">
        <v>0</v>
      </c>
      <c r="O982" s="22" t="s">
        <v>59</v>
      </c>
      <c r="P982" s="22" t="s">
        <v>78</v>
      </c>
      <c r="R982" s="23" t="s">
        <v>2151</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2984</v>
      </c>
    </row>
    <row r="983" spans="1:71" ht="14.25" hidden="1" x14ac:dyDescent="0.2">
      <c r="A983" s="91">
        <v>846</v>
      </c>
      <c r="B983" s="229" t="s">
        <v>2987</v>
      </c>
      <c r="C983" s="270" t="s">
        <v>2988</v>
      </c>
      <c r="D983" s="229" t="s">
        <v>1956</v>
      </c>
      <c r="E983" s="123" t="s">
        <v>338</v>
      </c>
      <c r="F983" s="179" t="s">
        <v>54</v>
      </c>
      <c r="G983" s="179" t="s">
        <v>75</v>
      </c>
      <c r="H983" s="179" t="s">
        <v>65</v>
      </c>
      <c r="I983" s="179" t="s">
        <v>2159</v>
      </c>
      <c r="J983" s="176">
        <v>50</v>
      </c>
      <c r="K983" s="180"/>
      <c r="L983" s="180" t="s">
        <v>211</v>
      </c>
      <c r="M983" s="176" t="s">
        <v>77</v>
      </c>
      <c r="N983" s="176">
        <v>0</v>
      </c>
      <c r="O983" s="176" t="s">
        <v>59</v>
      </c>
      <c r="P983" s="176" t="s">
        <v>78</v>
      </c>
      <c r="Q983" s="177"/>
      <c r="R983" s="177"/>
      <c r="S983" s="178">
        <v>5</v>
      </c>
      <c r="T983" s="177"/>
      <c r="U983" s="177"/>
      <c r="V983" s="165" t="s">
        <v>61</v>
      </c>
      <c r="W983" s="166" t="s">
        <v>1953</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2160</v>
      </c>
      <c r="BS983" s="122"/>
    </row>
    <row r="984" spans="1:71" ht="14.25" hidden="1" x14ac:dyDescent="0.2">
      <c r="A984" s="91">
        <v>847</v>
      </c>
      <c r="B984" s="229" t="s">
        <v>2987</v>
      </c>
      <c r="C984" s="270" t="s">
        <v>2988</v>
      </c>
      <c r="D984" s="229" t="s">
        <v>2157</v>
      </c>
      <c r="E984" s="123" t="s">
        <v>338</v>
      </c>
      <c r="F984" s="179" t="s">
        <v>54</v>
      </c>
      <c r="G984" s="179" t="s">
        <v>75</v>
      </c>
      <c r="H984" s="179" t="s">
        <v>65</v>
      </c>
      <c r="I984" s="179" t="s">
        <v>2159</v>
      </c>
      <c r="J984" s="176">
        <v>50</v>
      </c>
      <c r="K984" s="180"/>
      <c r="L984" s="180" t="s">
        <v>211</v>
      </c>
      <c r="M984" s="176" t="s">
        <v>77</v>
      </c>
      <c r="N984" s="176">
        <v>1.5</v>
      </c>
      <c r="O984" s="176" t="s">
        <v>59</v>
      </c>
      <c r="P984" s="176" t="s">
        <v>78</v>
      </c>
      <c r="Q984" s="177"/>
      <c r="R984" s="177"/>
      <c r="S984" s="178">
        <v>5</v>
      </c>
      <c r="T984" s="177"/>
      <c r="U984" s="177"/>
      <c r="V984" s="165" t="s">
        <v>61</v>
      </c>
      <c r="W984" s="166" t="s">
        <v>1953</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2160</v>
      </c>
      <c r="BS984" s="122"/>
    </row>
    <row r="985" spans="1:71" ht="14.25" hidden="1" x14ac:dyDescent="0.2">
      <c r="A985" s="91">
        <v>848</v>
      </c>
      <c r="B985" s="229" t="s">
        <v>2987</v>
      </c>
      <c r="C985" s="270" t="s">
        <v>2988</v>
      </c>
      <c r="D985" s="229" t="s">
        <v>2158</v>
      </c>
      <c r="E985" s="123" t="s">
        <v>338</v>
      </c>
      <c r="F985" s="179" t="s">
        <v>54</v>
      </c>
      <c r="G985" s="179" t="s">
        <v>75</v>
      </c>
      <c r="H985" s="179" t="s">
        <v>65</v>
      </c>
      <c r="I985" s="179" t="s">
        <v>2159</v>
      </c>
      <c r="J985" s="176">
        <v>50</v>
      </c>
      <c r="K985" s="180"/>
      <c r="L985" s="180" t="s">
        <v>211</v>
      </c>
      <c r="M985" s="176" t="s">
        <v>77</v>
      </c>
      <c r="N985" s="176">
        <v>145.5</v>
      </c>
      <c r="O985" s="176" t="s">
        <v>59</v>
      </c>
      <c r="P985" s="176" t="s">
        <v>78</v>
      </c>
      <c r="Q985" s="177"/>
      <c r="R985" s="177"/>
      <c r="S985" s="178">
        <v>5</v>
      </c>
      <c r="T985" s="177"/>
      <c r="U985" s="177"/>
      <c r="V985" s="165" t="s">
        <v>61</v>
      </c>
      <c r="W985" s="166" t="s">
        <v>1953</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2160</v>
      </c>
      <c r="BS985" s="122"/>
    </row>
    <row r="986" spans="1:71" ht="14.25" x14ac:dyDescent="0.2">
      <c r="A986" s="91">
        <v>194</v>
      </c>
      <c r="B986" s="229" t="s">
        <v>2990</v>
      </c>
      <c r="C986" s="266" t="s">
        <v>2991</v>
      </c>
      <c r="D986" s="229" t="s">
        <v>2992</v>
      </c>
      <c r="E986" s="3" t="s">
        <v>101</v>
      </c>
      <c r="F986" s="26" t="s">
        <v>102</v>
      </c>
      <c r="G986" s="26" t="s">
        <v>55</v>
      </c>
      <c r="H986" s="26" t="s">
        <v>56</v>
      </c>
      <c r="J986" s="22">
        <v>1</v>
      </c>
      <c r="L986" s="28" t="s">
        <v>57</v>
      </c>
      <c r="M986" s="22" t="s">
        <v>77</v>
      </c>
      <c r="N986" s="22">
        <v>0</v>
      </c>
      <c r="O986" s="22" t="s">
        <v>59</v>
      </c>
      <c r="P986" s="22" t="s">
        <v>78</v>
      </c>
      <c r="S986" s="24">
        <v>2</v>
      </c>
      <c r="V986" s="25" t="s">
        <v>61</v>
      </c>
      <c r="W986" s="65" t="s">
        <v>1953</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3002</v>
      </c>
    </row>
    <row r="987" spans="1:71" ht="14.25" x14ac:dyDescent="0.2">
      <c r="A987" s="91">
        <v>195</v>
      </c>
      <c r="B987" s="229" t="s">
        <v>2990</v>
      </c>
      <c r="C987" s="266" t="s">
        <v>2991</v>
      </c>
      <c r="D987" s="229" t="s">
        <v>2993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1953</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3003</v>
      </c>
    </row>
    <row r="988" spans="1:71" ht="14.25" x14ac:dyDescent="0.2">
      <c r="A988" s="91">
        <v>196</v>
      </c>
      <c r="B988" s="229" t="s">
        <v>2990</v>
      </c>
      <c r="C988" s="266" t="s">
        <v>2991</v>
      </c>
      <c r="D988" s="229" t="s">
        <v>2994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1953</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3001</v>
      </c>
    </row>
    <row r="989" spans="1:71" ht="14.25" x14ac:dyDescent="0.2">
      <c r="A989" s="91">
        <v>197</v>
      </c>
      <c r="B989" s="229" t="s">
        <v>2990</v>
      </c>
      <c r="C989" s="266" t="s">
        <v>2991</v>
      </c>
      <c r="D989" s="229" t="s">
        <v>2995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1953</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3002</v>
      </c>
    </row>
    <row r="990" spans="1:71" ht="14.25" x14ac:dyDescent="0.2">
      <c r="A990" s="91">
        <v>198</v>
      </c>
      <c r="B990" s="229" t="s">
        <v>2990</v>
      </c>
      <c r="C990" s="266" t="s">
        <v>2991</v>
      </c>
      <c r="D990" s="229" t="s">
        <v>2996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1953</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3003</v>
      </c>
    </row>
    <row r="991" spans="1:71" ht="14.25" x14ac:dyDescent="0.2">
      <c r="A991" s="91">
        <v>199</v>
      </c>
      <c r="B991" s="229" t="s">
        <v>2990</v>
      </c>
      <c r="C991" s="266" t="s">
        <v>2991</v>
      </c>
      <c r="D991" s="229" t="s">
        <v>2997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1953</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3001</v>
      </c>
    </row>
    <row r="992" spans="1:71" ht="14.25" x14ac:dyDescent="0.2">
      <c r="A992" s="91">
        <v>200</v>
      </c>
      <c r="B992" s="229" t="s">
        <v>2990</v>
      </c>
      <c r="C992" s="266" t="s">
        <v>2991</v>
      </c>
      <c r="D992" s="229" t="s">
        <v>2998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1953</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3002</v>
      </c>
    </row>
    <row r="993" spans="1:70" ht="14.25" x14ac:dyDescent="0.2">
      <c r="A993" s="91">
        <v>201</v>
      </c>
      <c r="B993" s="229" t="s">
        <v>2990</v>
      </c>
      <c r="C993" s="266" t="s">
        <v>2991</v>
      </c>
      <c r="D993" s="229" t="s">
        <v>2999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1953</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3003</v>
      </c>
    </row>
    <row r="994" spans="1:70" ht="14.25" x14ac:dyDescent="0.2">
      <c r="A994" s="91">
        <v>202</v>
      </c>
      <c r="B994" s="229" t="s">
        <v>2990</v>
      </c>
      <c r="C994" s="266" t="s">
        <v>2991</v>
      </c>
      <c r="D994" s="229" t="s">
        <v>3000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1953</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3001</v>
      </c>
    </row>
    <row r="995" spans="1:70" ht="14.25" hidden="1" x14ac:dyDescent="0.2">
      <c r="A995" s="91">
        <v>203</v>
      </c>
      <c r="B995" s="229" t="s">
        <v>3054</v>
      </c>
      <c r="C995" s="266" t="s">
        <v>3055</v>
      </c>
      <c r="D995" s="229" t="s">
        <v>3058</v>
      </c>
      <c r="E995" s="123" t="s">
        <v>101</v>
      </c>
      <c r="F995" s="179" t="s">
        <v>102</v>
      </c>
      <c r="G995" s="179" t="s">
        <v>55</v>
      </c>
      <c r="H995" s="272" t="s">
        <v>3068</v>
      </c>
      <c r="J995" s="22">
        <v>1</v>
      </c>
      <c r="L995" s="180" t="s">
        <v>57</v>
      </c>
      <c r="M995" s="22" t="s">
        <v>58</v>
      </c>
      <c r="N995" s="22">
        <v>0</v>
      </c>
      <c r="O995" s="176" t="s">
        <v>59</v>
      </c>
      <c r="P995" s="176" t="s">
        <v>78</v>
      </c>
      <c r="R995" s="23" t="s">
        <v>3059</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hidden="1" x14ac:dyDescent="0.2">
      <c r="A996" s="91">
        <v>204</v>
      </c>
      <c r="B996" s="229" t="s">
        <v>3054</v>
      </c>
      <c r="C996" s="266" t="s">
        <v>3055</v>
      </c>
      <c r="D996" s="229" t="s">
        <v>3056</v>
      </c>
      <c r="E996" s="123" t="s">
        <v>101</v>
      </c>
      <c r="F996" s="179" t="s">
        <v>102</v>
      </c>
      <c r="G996" s="179" t="s">
        <v>55</v>
      </c>
      <c r="H996" s="272" t="s">
        <v>3068</v>
      </c>
      <c r="J996" s="22">
        <v>1</v>
      </c>
      <c r="L996" s="180" t="s">
        <v>57</v>
      </c>
      <c r="M996" s="176" t="s">
        <v>58</v>
      </c>
      <c r="N996" s="22">
        <v>180</v>
      </c>
      <c r="O996" s="176" t="s">
        <v>59</v>
      </c>
      <c r="P996" s="176" t="s">
        <v>78</v>
      </c>
      <c r="R996" s="177" t="s">
        <v>3059</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hidden="1" x14ac:dyDescent="0.2">
      <c r="A997" s="91">
        <v>205</v>
      </c>
      <c r="B997" s="229" t="s">
        <v>3054</v>
      </c>
      <c r="C997" s="266" t="s">
        <v>3055</v>
      </c>
      <c r="D997" s="229" t="s">
        <v>3057</v>
      </c>
      <c r="E997" s="123" t="s">
        <v>101</v>
      </c>
      <c r="F997" s="179" t="s">
        <v>102</v>
      </c>
      <c r="G997" s="179" t="s">
        <v>55</v>
      </c>
      <c r="H997" s="272" t="s">
        <v>3068</v>
      </c>
      <c r="J997" s="22">
        <v>1</v>
      </c>
      <c r="L997" s="180" t="s">
        <v>57</v>
      </c>
      <c r="M997" s="176" t="s">
        <v>58</v>
      </c>
      <c r="N997" s="176">
        <v>444</v>
      </c>
      <c r="O997" s="176" t="s">
        <v>59</v>
      </c>
      <c r="P997" s="176" t="s">
        <v>78</v>
      </c>
      <c r="R997" s="177" t="s">
        <v>3059</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hidden="1" x14ac:dyDescent="0.2">
      <c r="A998" s="91">
        <v>2055</v>
      </c>
      <c r="B998" s="229" t="s">
        <v>3069</v>
      </c>
      <c r="C998" s="259" t="s">
        <v>3070</v>
      </c>
      <c r="D998" s="229" t="s">
        <v>3071</v>
      </c>
      <c r="E998" s="3" t="s">
        <v>382</v>
      </c>
      <c r="F998" s="26" t="s">
        <v>54</v>
      </c>
      <c r="G998" s="26" t="s">
        <v>55</v>
      </c>
      <c r="H998" s="26" t="s">
        <v>56</v>
      </c>
      <c r="J998" s="22">
        <v>10</v>
      </c>
      <c r="L998" s="28" t="s">
        <v>57</v>
      </c>
      <c r="M998" s="22" t="s">
        <v>77</v>
      </c>
      <c r="N998" s="22">
        <v>0</v>
      </c>
      <c r="O998" s="22" t="s">
        <v>59</v>
      </c>
      <c r="P998" s="22" t="s">
        <v>78</v>
      </c>
      <c r="Q998" s="23" t="s">
        <v>2650</v>
      </c>
      <c r="R998" s="23" t="s">
        <v>3072</v>
      </c>
      <c r="S998" s="24">
        <v>10</v>
      </c>
      <c r="V998" s="25" t="s">
        <v>613</v>
      </c>
      <c r="W998" s="65" t="s">
        <v>653</v>
      </c>
      <c r="Z998" s="83" t="s">
        <v>62</v>
      </c>
      <c r="AA998" s="6">
        <v>6</v>
      </c>
      <c r="AB998" s="6">
        <v>2</v>
      </c>
      <c r="AD998" s="5" t="s">
        <v>79</v>
      </c>
      <c r="AI998" s="5">
        <v>24</v>
      </c>
      <c r="AJ998" s="5">
        <v>37</v>
      </c>
      <c r="BQ998" s="6" t="s">
        <v>213</v>
      </c>
      <c r="BR998" s="5" t="s">
        <v>3073</v>
      </c>
    </row>
    <row r="999" spans="1:70" hidden="1" x14ac:dyDescent="0.2">
      <c r="A999" s="91">
        <v>2056</v>
      </c>
      <c r="B999" s="229" t="s">
        <v>3069</v>
      </c>
      <c r="C999" s="259" t="s">
        <v>3070</v>
      </c>
      <c r="D999" s="229" t="s">
        <v>3074</v>
      </c>
      <c r="E999" s="3" t="s">
        <v>382</v>
      </c>
      <c r="F999" s="26" t="s">
        <v>54</v>
      </c>
      <c r="G999" s="26" t="s">
        <v>55</v>
      </c>
      <c r="H999" s="26" t="s">
        <v>56</v>
      </c>
      <c r="J999" s="22">
        <v>10</v>
      </c>
      <c r="L999" s="28" t="s">
        <v>57</v>
      </c>
      <c r="M999" s="22" t="s">
        <v>77</v>
      </c>
      <c r="N999" s="22">
        <v>300</v>
      </c>
      <c r="O999" s="22" t="s">
        <v>59</v>
      </c>
      <c r="P999" s="22" t="s">
        <v>78</v>
      </c>
      <c r="Q999" s="23" t="s">
        <v>2650</v>
      </c>
      <c r="R999" s="23" t="s">
        <v>3072</v>
      </c>
      <c r="S999" s="24">
        <v>10</v>
      </c>
      <c r="V999" s="25" t="s">
        <v>613</v>
      </c>
      <c r="W999" s="65" t="s">
        <v>653</v>
      </c>
      <c r="Z999" s="83" t="s">
        <v>62</v>
      </c>
      <c r="AA999" s="6">
        <v>6</v>
      </c>
      <c r="AB999" s="6">
        <v>2</v>
      </c>
      <c r="AD999" s="5" t="s">
        <v>79</v>
      </c>
      <c r="AI999" s="5">
        <v>24</v>
      </c>
      <c r="AJ999" s="5">
        <v>37</v>
      </c>
      <c r="BQ999" s="6" t="s">
        <v>213</v>
      </c>
      <c r="BR999" s="5" t="s">
        <v>3073</v>
      </c>
    </row>
    <row r="1000" spans="1:70" hidden="1" x14ac:dyDescent="0.2">
      <c r="A1000" s="91">
        <v>2057</v>
      </c>
      <c r="B1000" s="229" t="s">
        <v>3069</v>
      </c>
      <c r="C1000" s="259" t="s">
        <v>3070</v>
      </c>
      <c r="D1000" s="229" t="s">
        <v>3075</v>
      </c>
      <c r="E1000" s="3" t="s">
        <v>382</v>
      </c>
      <c r="F1000" s="26" t="s">
        <v>54</v>
      </c>
      <c r="G1000" s="26" t="s">
        <v>55</v>
      </c>
      <c r="H1000" s="26" t="s">
        <v>65</v>
      </c>
      <c r="J1000" s="22">
        <v>120</v>
      </c>
      <c r="L1000" s="28" t="s">
        <v>57</v>
      </c>
      <c r="M1000" s="22" t="s">
        <v>58</v>
      </c>
      <c r="N1000" s="22">
        <v>0</v>
      </c>
      <c r="O1000" s="22" t="s">
        <v>59</v>
      </c>
      <c r="P1000" s="22" t="s">
        <v>78</v>
      </c>
      <c r="Q1000" s="23" t="s">
        <v>2650</v>
      </c>
      <c r="R1000" s="23" t="s">
        <v>100</v>
      </c>
      <c r="V1000" s="25" t="s">
        <v>613</v>
      </c>
      <c r="W1000" s="65" t="s">
        <v>653</v>
      </c>
      <c r="Z1000" s="83" t="s">
        <v>62</v>
      </c>
      <c r="AA1000" s="6">
        <v>6</v>
      </c>
      <c r="AB1000" s="6">
        <v>2</v>
      </c>
      <c r="AD1000" s="5" t="s">
        <v>79</v>
      </c>
      <c r="AI1000" s="5">
        <v>24</v>
      </c>
      <c r="AJ1000" s="5">
        <v>37</v>
      </c>
      <c r="BQ1000" s="6" t="s">
        <v>213</v>
      </c>
      <c r="BR1000" s="5" t="s">
        <v>3073</v>
      </c>
    </row>
    <row r="1001" spans="1:70" hidden="1" x14ac:dyDescent="0.2">
      <c r="A1001" s="91">
        <v>2058</v>
      </c>
      <c r="B1001" s="229" t="s">
        <v>3069</v>
      </c>
      <c r="C1001" s="259" t="s">
        <v>3070</v>
      </c>
      <c r="D1001" s="229" t="s">
        <v>3076</v>
      </c>
      <c r="E1001" s="3" t="s">
        <v>382</v>
      </c>
      <c r="F1001" s="26" t="s">
        <v>54</v>
      </c>
      <c r="G1001" s="26" t="s">
        <v>55</v>
      </c>
      <c r="H1001" s="26" t="s">
        <v>65</v>
      </c>
      <c r="J1001" s="22">
        <v>120</v>
      </c>
      <c r="L1001" s="28" t="s">
        <v>57</v>
      </c>
      <c r="M1001" s="22" t="s">
        <v>58</v>
      </c>
      <c r="N1001" s="22">
        <v>348</v>
      </c>
      <c r="O1001" s="22" t="s">
        <v>59</v>
      </c>
      <c r="P1001" s="22" t="s">
        <v>78</v>
      </c>
      <c r="Q1001" s="23" t="s">
        <v>2650</v>
      </c>
      <c r="R1001" s="23" t="s">
        <v>100</v>
      </c>
      <c r="V1001" s="25" t="s">
        <v>613</v>
      </c>
      <c r="W1001" s="65" t="s">
        <v>653</v>
      </c>
      <c r="Z1001" s="83" t="s">
        <v>62</v>
      </c>
      <c r="AA1001" s="6">
        <v>6</v>
      </c>
      <c r="AB1001" s="6">
        <v>2</v>
      </c>
      <c r="AD1001" s="5" t="s">
        <v>79</v>
      </c>
      <c r="AI1001" s="5">
        <v>24</v>
      </c>
      <c r="AJ1001" s="5">
        <v>37</v>
      </c>
      <c r="BQ1001" s="6" t="s">
        <v>213</v>
      </c>
      <c r="BR1001" s="5" t="s">
        <v>3073</v>
      </c>
    </row>
    <row r="1002" spans="1:70" hidden="1" x14ac:dyDescent="0.2">
      <c r="A1002" s="91">
        <v>2059</v>
      </c>
      <c r="B1002" s="229" t="s">
        <v>3077</v>
      </c>
      <c r="C1002" s="259" t="s">
        <v>3078</v>
      </c>
      <c r="D1002" s="229" t="s">
        <v>3079</v>
      </c>
      <c r="E1002" s="3" t="s">
        <v>382</v>
      </c>
      <c r="F1002" s="26" t="s">
        <v>102</v>
      </c>
      <c r="G1002" s="26" t="s">
        <v>55</v>
      </c>
      <c r="H1002" s="26" t="s">
        <v>56</v>
      </c>
      <c r="J1002" s="22">
        <v>0.1</v>
      </c>
      <c r="L1002" s="28" t="s">
        <v>106</v>
      </c>
      <c r="M1002" s="22" t="s">
        <v>77</v>
      </c>
      <c r="N1002" s="22">
        <v>0</v>
      </c>
      <c r="O1002" s="22" t="s">
        <v>59</v>
      </c>
      <c r="P1002" s="22" t="s">
        <v>78</v>
      </c>
      <c r="Q1002" s="23" t="s">
        <v>2650</v>
      </c>
      <c r="R1002" s="23" t="s">
        <v>3072</v>
      </c>
      <c r="S1002" s="24">
        <v>5</v>
      </c>
      <c r="V1002" s="25" t="s">
        <v>61</v>
      </c>
      <c r="W1002" s="65" t="s">
        <v>3080</v>
      </c>
      <c r="X1002" s="106" t="s">
        <v>3081</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1852</v>
      </c>
      <c r="BR1002" s="5" t="s">
        <v>3082</v>
      </c>
    </row>
    <row r="1003" spans="1:70" hidden="1" x14ac:dyDescent="0.2">
      <c r="A1003" s="91">
        <v>2060</v>
      </c>
      <c r="B1003" s="229" t="s">
        <v>3077</v>
      </c>
      <c r="C1003" s="259" t="s">
        <v>3078</v>
      </c>
      <c r="D1003" s="229" t="s">
        <v>3083</v>
      </c>
      <c r="E1003" s="3" t="s">
        <v>382</v>
      </c>
      <c r="F1003" s="26" t="s">
        <v>102</v>
      </c>
      <c r="G1003" s="26" t="s">
        <v>55</v>
      </c>
      <c r="H1003" s="26" t="s">
        <v>65</v>
      </c>
      <c r="J1003" s="22">
        <v>120</v>
      </c>
      <c r="L1003" s="28" t="s">
        <v>57</v>
      </c>
      <c r="M1003" s="22" t="s">
        <v>58</v>
      </c>
      <c r="N1003" s="22">
        <v>0</v>
      </c>
      <c r="O1003" s="22" t="s">
        <v>59</v>
      </c>
      <c r="P1003" s="22" t="s">
        <v>78</v>
      </c>
      <c r="Q1003" s="23" t="s">
        <v>2650</v>
      </c>
      <c r="R1003" s="23" t="s">
        <v>3084</v>
      </c>
      <c r="T1003" s="23">
        <v>200</v>
      </c>
      <c r="V1003" s="25" t="s">
        <v>61</v>
      </c>
      <c r="W1003" s="65" t="s">
        <v>3080</v>
      </c>
      <c r="X1003" s="106" t="s">
        <v>3081</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1852</v>
      </c>
      <c r="BR1003" s="5" t="s">
        <v>3082</v>
      </c>
    </row>
    <row r="1004" spans="1:70" hidden="1" x14ac:dyDescent="0.2">
      <c r="A1004" s="91">
        <v>2061</v>
      </c>
      <c r="B1004" s="229" t="s">
        <v>3085</v>
      </c>
      <c r="C1004" s="259" t="s">
        <v>3086</v>
      </c>
      <c r="D1004" s="229" t="s">
        <v>3087</v>
      </c>
      <c r="E1004" s="3" t="s">
        <v>382</v>
      </c>
      <c r="F1004" s="26" t="s">
        <v>102</v>
      </c>
      <c r="G1004" s="26" t="s">
        <v>55</v>
      </c>
      <c r="H1004" s="26" t="s">
        <v>76</v>
      </c>
      <c r="J1004" s="22">
        <v>10</v>
      </c>
      <c r="L1004" s="28" t="s">
        <v>57</v>
      </c>
      <c r="M1004" s="22" t="s">
        <v>77</v>
      </c>
      <c r="N1004" s="22">
        <v>0</v>
      </c>
      <c r="O1004" s="22" t="s">
        <v>59</v>
      </c>
      <c r="P1004" s="22" t="s">
        <v>78</v>
      </c>
      <c r="Q1004" s="23" t="s">
        <v>2650</v>
      </c>
      <c r="R1004" s="23" t="s">
        <v>3072</v>
      </c>
      <c r="S1004" s="24">
        <v>5</v>
      </c>
      <c r="Z1004" s="83" t="s">
        <v>62</v>
      </c>
      <c r="AA1004" s="6">
        <v>20</v>
      </c>
      <c r="AB1004" s="6">
        <v>0</v>
      </c>
      <c r="AC1004" s="5">
        <v>25.2</v>
      </c>
      <c r="AD1004" s="5" t="s">
        <v>79</v>
      </c>
      <c r="AE1004" s="5" t="s">
        <v>334</v>
      </c>
      <c r="AF1004" s="5">
        <v>3.6</v>
      </c>
      <c r="AG1004" s="5" t="s">
        <v>79</v>
      </c>
      <c r="AH1004" s="5" t="s">
        <v>116</v>
      </c>
      <c r="AI1004" s="5">
        <v>21</v>
      </c>
      <c r="AJ1004" s="5">
        <v>34</v>
      </c>
      <c r="BQ1004" s="6" t="s">
        <v>3088</v>
      </c>
      <c r="BR1004" s="5" t="s">
        <v>3089</v>
      </c>
    </row>
    <row r="1005" spans="1:70" hidden="1" x14ac:dyDescent="0.2">
      <c r="A1005" s="91">
        <v>2062</v>
      </c>
      <c r="B1005" s="229" t="s">
        <v>3085</v>
      </c>
      <c r="C1005" s="259" t="s">
        <v>3086</v>
      </c>
      <c r="D1005" s="229" t="s">
        <v>3090</v>
      </c>
      <c r="E1005" s="3" t="s">
        <v>382</v>
      </c>
      <c r="F1005" s="26" t="s">
        <v>102</v>
      </c>
      <c r="G1005" s="26" t="s">
        <v>55</v>
      </c>
      <c r="H1005" s="26" t="s">
        <v>76</v>
      </c>
      <c r="J1005" s="22">
        <v>80</v>
      </c>
      <c r="L1005" s="28" t="s">
        <v>57</v>
      </c>
      <c r="M1005" s="22" t="s">
        <v>58</v>
      </c>
      <c r="N1005" s="22">
        <v>0</v>
      </c>
      <c r="O1005" s="22" t="s">
        <v>59</v>
      </c>
      <c r="P1005" s="22" t="s">
        <v>78</v>
      </c>
      <c r="Q1005" s="23" t="s">
        <v>2650</v>
      </c>
      <c r="R1005" s="23" t="s">
        <v>2803</v>
      </c>
      <c r="Z1005" s="83" t="s">
        <v>62</v>
      </c>
      <c r="AA1005" s="6">
        <v>20</v>
      </c>
      <c r="AB1005" s="6">
        <v>0</v>
      </c>
      <c r="AC1005" s="5">
        <v>25.2</v>
      </c>
      <c r="AD1005" s="5" t="s">
        <v>79</v>
      </c>
      <c r="AE1005" s="5" t="s">
        <v>334</v>
      </c>
      <c r="AF1005" s="5">
        <v>3.6</v>
      </c>
      <c r="AG1005" s="5" t="s">
        <v>79</v>
      </c>
      <c r="AH1005" s="5" t="s">
        <v>116</v>
      </c>
      <c r="AI1005" s="5">
        <v>21</v>
      </c>
      <c r="AJ1005" s="5">
        <v>34</v>
      </c>
      <c r="BQ1005" s="6" t="s">
        <v>3088</v>
      </c>
      <c r="BR1005" s="5" t="s">
        <v>3089</v>
      </c>
    </row>
    <row r="1006" spans="1:70" hidden="1" x14ac:dyDescent="0.2">
      <c r="A1006" s="91">
        <v>2063</v>
      </c>
      <c r="B1006" s="229" t="s">
        <v>3085</v>
      </c>
      <c r="C1006" s="259" t="s">
        <v>3086</v>
      </c>
      <c r="D1006" s="229" t="s">
        <v>3091</v>
      </c>
      <c r="E1006" s="3" t="s">
        <v>382</v>
      </c>
      <c r="F1006" s="26" t="s">
        <v>102</v>
      </c>
      <c r="G1006" s="26" t="s">
        <v>55</v>
      </c>
      <c r="H1006" s="26" t="s">
        <v>76</v>
      </c>
      <c r="J1006" s="22">
        <v>120</v>
      </c>
      <c r="L1006" s="28" t="s">
        <v>57</v>
      </c>
      <c r="M1006" s="22" t="s">
        <v>58</v>
      </c>
      <c r="N1006" s="22">
        <v>0</v>
      </c>
      <c r="O1006" s="22" t="s">
        <v>59</v>
      </c>
      <c r="P1006" s="22" t="s">
        <v>78</v>
      </c>
      <c r="Q1006" s="23" t="s">
        <v>2650</v>
      </c>
      <c r="R1006" s="23" t="s">
        <v>2803</v>
      </c>
      <c r="Z1006" s="83" t="s">
        <v>62</v>
      </c>
      <c r="AA1006" s="6">
        <v>20</v>
      </c>
      <c r="AB1006" s="6">
        <v>0</v>
      </c>
      <c r="AC1006" s="5">
        <v>25.2</v>
      </c>
      <c r="AD1006" s="5" t="s">
        <v>79</v>
      </c>
      <c r="AE1006" s="5" t="s">
        <v>334</v>
      </c>
      <c r="AF1006" s="5">
        <v>3.6</v>
      </c>
      <c r="AG1006" s="5" t="s">
        <v>79</v>
      </c>
      <c r="AH1006" s="5" t="s">
        <v>116</v>
      </c>
      <c r="AI1006" s="5">
        <v>21</v>
      </c>
      <c r="AJ1006" s="5">
        <v>34</v>
      </c>
      <c r="BQ1006" s="6" t="s">
        <v>3088</v>
      </c>
      <c r="BR1006" s="5" t="s">
        <v>3089</v>
      </c>
    </row>
    <row r="1007" spans="1:70" hidden="1" x14ac:dyDescent="0.2">
      <c r="A1007" s="91">
        <v>2064</v>
      </c>
      <c r="B1007" s="229" t="s">
        <v>3085</v>
      </c>
      <c r="C1007" s="259" t="s">
        <v>3086</v>
      </c>
      <c r="D1007" s="229" t="s">
        <v>3092</v>
      </c>
      <c r="E1007" s="3" t="s">
        <v>382</v>
      </c>
      <c r="F1007" s="26" t="s">
        <v>102</v>
      </c>
      <c r="G1007" s="26" t="s">
        <v>55</v>
      </c>
      <c r="H1007" s="26" t="s">
        <v>76</v>
      </c>
      <c r="J1007" s="22">
        <v>160</v>
      </c>
      <c r="L1007" s="28" t="s">
        <v>57</v>
      </c>
      <c r="M1007" s="22" t="s">
        <v>58</v>
      </c>
      <c r="N1007" s="22">
        <v>0</v>
      </c>
      <c r="O1007" s="22" t="s">
        <v>59</v>
      </c>
      <c r="P1007" s="22" t="s">
        <v>78</v>
      </c>
      <c r="Q1007" s="23" t="s">
        <v>2650</v>
      </c>
      <c r="R1007" s="23" t="s">
        <v>2803</v>
      </c>
      <c r="Z1007" s="83" t="s">
        <v>62</v>
      </c>
      <c r="AA1007" s="6">
        <v>20</v>
      </c>
      <c r="AB1007" s="6">
        <v>0</v>
      </c>
      <c r="AC1007" s="5">
        <v>25.2</v>
      </c>
      <c r="AD1007" s="5" t="s">
        <v>79</v>
      </c>
      <c r="AE1007" s="5" t="s">
        <v>334</v>
      </c>
      <c r="AF1007" s="5">
        <v>3.6</v>
      </c>
      <c r="AG1007" s="5" t="s">
        <v>79</v>
      </c>
      <c r="AH1007" s="5" t="s">
        <v>116</v>
      </c>
      <c r="AI1007" s="5">
        <v>21</v>
      </c>
      <c r="AJ1007" s="5">
        <v>34</v>
      </c>
      <c r="BQ1007" s="6" t="s">
        <v>3088</v>
      </c>
      <c r="BR1007" s="5" t="s">
        <v>3089</v>
      </c>
    </row>
    <row r="1008" spans="1:70" hidden="1" x14ac:dyDescent="0.2">
      <c r="A1008" s="91">
        <v>2065</v>
      </c>
      <c r="B1008" s="229" t="s">
        <v>3093</v>
      </c>
      <c r="C1008" s="259" t="s">
        <v>3094</v>
      </c>
      <c r="D1008" s="229" t="s">
        <v>3095</v>
      </c>
      <c r="E1008" s="3" t="s">
        <v>382</v>
      </c>
      <c r="F1008" s="26" t="s">
        <v>102</v>
      </c>
      <c r="G1008" s="26" t="s">
        <v>55</v>
      </c>
      <c r="H1008" s="26" t="s">
        <v>3096</v>
      </c>
      <c r="J1008" s="22">
        <v>0.1</v>
      </c>
      <c r="L1008" s="28" t="s">
        <v>57</v>
      </c>
      <c r="M1008" s="22" t="s">
        <v>58</v>
      </c>
      <c r="N1008" s="22">
        <v>0</v>
      </c>
      <c r="O1008" s="22" t="s">
        <v>59</v>
      </c>
      <c r="P1008" s="22" t="s">
        <v>78</v>
      </c>
      <c r="Q1008" s="23" t="s">
        <v>3097</v>
      </c>
      <c r="R1008" s="23" t="s">
        <v>3098</v>
      </c>
      <c r="T1008" s="23">
        <v>200</v>
      </c>
      <c r="U1008" s="23" t="s">
        <v>3099</v>
      </c>
      <c r="V1008" s="25" t="s">
        <v>613</v>
      </c>
      <c r="W1008" s="65" t="s">
        <v>653</v>
      </c>
      <c r="Y1008" s="25" t="s">
        <v>3100</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3101</v>
      </c>
    </row>
    <row r="1009" spans="1:70" hidden="1" x14ac:dyDescent="0.2">
      <c r="A1009" s="91">
        <v>2066</v>
      </c>
      <c r="B1009" s="229" t="s">
        <v>3093</v>
      </c>
      <c r="C1009" s="259" t="s">
        <v>3094</v>
      </c>
      <c r="D1009" s="229" t="s">
        <v>3102</v>
      </c>
      <c r="E1009" s="3" t="s">
        <v>382</v>
      </c>
      <c r="F1009" s="26" t="s">
        <v>102</v>
      </c>
      <c r="G1009" s="26" t="s">
        <v>55</v>
      </c>
      <c r="H1009" s="26" t="s">
        <v>3096</v>
      </c>
      <c r="J1009" s="22">
        <v>3</v>
      </c>
      <c r="L1009" s="28" t="s">
        <v>57</v>
      </c>
      <c r="M1009" s="22" t="s">
        <v>58</v>
      </c>
      <c r="N1009" s="22">
        <v>0</v>
      </c>
      <c r="O1009" s="22" t="s">
        <v>59</v>
      </c>
      <c r="P1009" s="22" t="s">
        <v>78</v>
      </c>
      <c r="Q1009" s="23" t="s">
        <v>3097</v>
      </c>
      <c r="R1009" s="23" t="s">
        <v>3098</v>
      </c>
      <c r="T1009" s="23">
        <v>200</v>
      </c>
      <c r="U1009" s="23" t="s">
        <v>3099</v>
      </c>
      <c r="V1009" s="25" t="s">
        <v>613</v>
      </c>
      <c r="W1009" s="65" t="s">
        <v>653</v>
      </c>
      <c r="Y1009" s="25" t="s">
        <v>3100</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3101</v>
      </c>
    </row>
    <row r="1010" spans="1:70" hidden="1" x14ac:dyDescent="0.2">
      <c r="A1010" s="91">
        <v>2067</v>
      </c>
      <c r="B1010" s="229" t="s">
        <v>3093</v>
      </c>
      <c r="C1010" s="259" t="s">
        <v>3094</v>
      </c>
      <c r="D1010" s="229" t="s">
        <v>3103</v>
      </c>
      <c r="E1010" s="3" t="s">
        <v>382</v>
      </c>
      <c r="F1010" s="26" t="s">
        <v>102</v>
      </c>
      <c r="G1010" s="26" t="s">
        <v>55</v>
      </c>
      <c r="H1010" s="26" t="s">
        <v>3096</v>
      </c>
      <c r="J1010" s="22">
        <v>16</v>
      </c>
      <c r="L1010" s="28" t="s">
        <v>57</v>
      </c>
      <c r="M1010" s="22" t="s">
        <v>58</v>
      </c>
      <c r="N1010" s="22">
        <v>0</v>
      </c>
      <c r="O1010" s="22" t="s">
        <v>59</v>
      </c>
      <c r="P1010" s="22" t="s">
        <v>78</v>
      </c>
      <c r="Q1010" s="23" t="s">
        <v>3097</v>
      </c>
      <c r="R1010" s="23" t="s">
        <v>3098</v>
      </c>
      <c r="T1010" s="23">
        <v>200</v>
      </c>
      <c r="U1010" s="23" t="s">
        <v>3099</v>
      </c>
      <c r="V1010" s="25" t="s">
        <v>613</v>
      </c>
      <c r="W1010" s="65" t="s">
        <v>653</v>
      </c>
      <c r="Y1010" s="25" t="s">
        <v>3100</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3101</v>
      </c>
    </row>
    <row r="1011" spans="1:70" hidden="1" x14ac:dyDescent="0.2">
      <c r="A1011" s="91">
        <v>2068</v>
      </c>
      <c r="B1011" s="229" t="s">
        <v>3093</v>
      </c>
      <c r="C1011" s="259" t="s">
        <v>3094</v>
      </c>
      <c r="D1011" s="229" t="s">
        <v>3104</v>
      </c>
      <c r="E1011" s="3" t="s">
        <v>382</v>
      </c>
      <c r="F1011" s="26" t="s">
        <v>102</v>
      </c>
      <c r="G1011" s="26" t="s">
        <v>55</v>
      </c>
      <c r="H1011" s="26" t="s">
        <v>3096</v>
      </c>
      <c r="J1011" s="22">
        <v>80</v>
      </c>
      <c r="L1011" s="28" t="s">
        <v>57</v>
      </c>
      <c r="M1011" s="22" t="s">
        <v>58</v>
      </c>
      <c r="N1011" s="22">
        <v>0</v>
      </c>
      <c r="O1011" s="22" t="s">
        <v>59</v>
      </c>
      <c r="P1011" s="22" t="s">
        <v>78</v>
      </c>
      <c r="Q1011" s="23" t="s">
        <v>3097</v>
      </c>
      <c r="R1011" s="23" t="s">
        <v>3098</v>
      </c>
      <c r="T1011" s="23">
        <v>200</v>
      </c>
      <c r="U1011" s="23" t="s">
        <v>3099</v>
      </c>
      <c r="V1011" s="25" t="s">
        <v>613</v>
      </c>
      <c r="W1011" s="65" t="s">
        <v>653</v>
      </c>
      <c r="Y1011" s="25" t="s">
        <v>3100</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3101</v>
      </c>
    </row>
    <row r="1012" spans="1:70" hidden="1" x14ac:dyDescent="0.2">
      <c r="A1012" s="91">
        <v>2069</v>
      </c>
      <c r="B1012" s="229" t="s">
        <v>3105</v>
      </c>
      <c r="C1012" s="259" t="s">
        <v>3106</v>
      </c>
      <c r="D1012" s="229" t="s">
        <v>3107</v>
      </c>
      <c r="E1012" s="3" t="s">
        <v>382</v>
      </c>
      <c r="F1012" s="26" t="s">
        <v>102</v>
      </c>
      <c r="G1012" s="26" t="s">
        <v>55</v>
      </c>
      <c r="H1012" s="26" t="s">
        <v>56</v>
      </c>
      <c r="J1012" s="22">
        <v>120</v>
      </c>
      <c r="L1012" s="28" t="s">
        <v>57</v>
      </c>
      <c r="M1012" s="22" t="s">
        <v>58</v>
      </c>
      <c r="N1012" s="22">
        <v>0</v>
      </c>
      <c r="O1012" s="22" t="s">
        <v>59</v>
      </c>
      <c r="P1012" s="22" t="s">
        <v>78</v>
      </c>
      <c r="Q1012" s="23" t="s">
        <v>2650</v>
      </c>
      <c r="R1012" s="23" t="s">
        <v>3108</v>
      </c>
      <c r="Z1012" s="83" t="s">
        <v>62</v>
      </c>
      <c r="AA1012" s="6">
        <v>10</v>
      </c>
      <c r="AD1012" s="5" t="s">
        <v>79</v>
      </c>
      <c r="AI1012" s="5">
        <v>20</v>
      </c>
      <c r="AJ1012" s="5">
        <v>48</v>
      </c>
      <c r="BQ1012" s="6" t="s">
        <v>1852</v>
      </c>
      <c r="BR1012" s="5" t="s">
        <v>3109</v>
      </c>
    </row>
    <row r="1013" spans="1:70" hidden="1" x14ac:dyDescent="0.2">
      <c r="A1013" s="91">
        <v>2070</v>
      </c>
      <c r="B1013" s="229" t="s">
        <v>3105</v>
      </c>
      <c r="C1013" s="259" t="s">
        <v>3106</v>
      </c>
      <c r="D1013" s="229" t="s">
        <v>3110</v>
      </c>
      <c r="E1013" s="3" t="s">
        <v>382</v>
      </c>
      <c r="F1013" s="26" t="s">
        <v>102</v>
      </c>
      <c r="G1013" s="26" t="s">
        <v>55</v>
      </c>
      <c r="H1013" s="26" t="s">
        <v>56</v>
      </c>
      <c r="J1013" s="22">
        <v>120</v>
      </c>
      <c r="L1013" s="28" t="s">
        <v>57</v>
      </c>
      <c r="M1013" s="22" t="s">
        <v>58</v>
      </c>
      <c r="N1013" s="22" t="s">
        <v>3111</v>
      </c>
      <c r="O1013" s="22" t="s">
        <v>59</v>
      </c>
      <c r="P1013" s="22" t="s">
        <v>3112</v>
      </c>
      <c r="Q1013" s="23" t="s">
        <v>2650</v>
      </c>
      <c r="R1013" s="23" t="s">
        <v>3108</v>
      </c>
      <c r="Z1013" s="83" t="s">
        <v>62</v>
      </c>
      <c r="AA1013" s="6">
        <v>10</v>
      </c>
      <c r="AD1013" s="5" t="s">
        <v>79</v>
      </c>
      <c r="AI1013" s="5">
        <v>20</v>
      </c>
      <c r="AJ1013" s="5">
        <v>48</v>
      </c>
      <c r="BQ1013" s="6" t="s">
        <v>1852</v>
      </c>
      <c r="BR1013" s="5" t="s">
        <v>3109</v>
      </c>
    </row>
    <row r="1014" spans="1:70" hidden="1" x14ac:dyDescent="0.2">
      <c r="A1014" s="91">
        <v>2071</v>
      </c>
      <c r="B1014" s="229" t="s">
        <v>3113</v>
      </c>
      <c r="C1014" s="259" t="s">
        <v>3114</v>
      </c>
      <c r="D1014" s="229" t="s">
        <v>3115</v>
      </c>
      <c r="E1014" s="3" t="s">
        <v>382</v>
      </c>
      <c r="F1014" s="26" t="s">
        <v>102</v>
      </c>
      <c r="G1014" s="26" t="s">
        <v>55</v>
      </c>
      <c r="H1014" s="26" t="s">
        <v>56</v>
      </c>
      <c r="J1014" s="22">
        <v>120</v>
      </c>
      <c r="L1014" s="28" t="s">
        <v>57</v>
      </c>
      <c r="M1014" s="22" t="s">
        <v>58</v>
      </c>
      <c r="N1014" s="22" t="s">
        <v>2676</v>
      </c>
      <c r="O1014" s="22" t="s">
        <v>59</v>
      </c>
      <c r="P1014" s="22" t="s">
        <v>3116</v>
      </c>
      <c r="Q1014" s="23" t="s">
        <v>2650</v>
      </c>
      <c r="R1014" s="23" t="s">
        <v>3117</v>
      </c>
      <c r="V1014" s="25" t="s">
        <v>613</v>
      </c>
      <c r="W1014" s="65" t="s">
        <v>653</v>
      </c>
      <c r="Z1014" s="83" t="s">
        <v>62</v>
      </c>
      <c r="AA1014" s="6">
        <v>12</v>
      </c>
      <c r="AB1014" s="6">
        <v>2</v>
      </c>
      <c r="AC1014" s="5">
        <v>52.8</v>
      </c>
      <c r="AD1014" s="5" t="s">
        <v>79</v>
      </c>
      <c r="AE1014" s="5" t="s">
        <v>334</v>
      </c>
      <c r="AI1014" s="5">
        <v>39</v>
      </c>
      <c r="AJ1014" s="5">
        <v>65</v>
      </c>
      <c r="BQ1014" s="6" t="s">
        <v>1899</v>
      </c>
      <c r="BR1014" s="5" t="s">
        <v>3118</v>
      </c>
    </row>
    <row r="1015" spans="1:70" hidden="1" x14ac:dyDescent="0.2">
      <c r="A1015" s="91">
        <v>2072</v>
      </c>
      <c r="B1015" s="229" t="s">
        <v>3113</v>
      </c>
      <c r="C1015" s="259" t="s">
        <v>3114</v>
      </c>
      <c r="D1015" s="229" t="s">
        <v>3119</v>
      </c>
      <c r="E1015" s="3" t="s">
        <v>382</v>
      </c>
      <c r="F1015" s="26" t="s">
        <v>102</v>
      </c>
      <c r="G1015" s="26" t="s">
        <v>55</v>
      </c>
      <c r="H1015" s="26" t="s">
        <v>65</v>
      </c>
      <c r="J1015" s="22">
        <v>120</v>
      </c>
      <c r="L1015" s="28" t="s">
        <v>57</v>
      </c>
      <c r="M1015" s="22" t="s">
        <v>58</v>
      </c>
      <c r="N1015" s="22" t="s">
        <v>2676</v>
      </c>
      <c r="O1015" s="22" t="s">
        <v>59</v>
      </c>
      <c r="P1015" s="22" t="s">
        <v>3116</v>
      </c>
      <c r="Q1015" s="23" t="s">
        <v>2650</v>
      </c>
      <c r="R1015" s="23" t="s">
        <v>3117</v>
      </c>
      <c r="V1015" s="25" t="s">
        <v>613</v>
      </c>
      <c r="W1015" s="65" t="s">
        <v>653</v>
      </c>
      <c r="Z1015" s="83" t="s">
        <v>62</v>
      </c>
      <c r="AA1015" s="6">
        <v>12</v>
      </c>
      <c r="AB1015" s="6">
        <v>2</v>
      </c>
      <c r="AC1015" s="5">
        <v>52.8</v>
      </c>
      <c r="AD1015" s="5" t="s">
        <v>79</v>
      </c>
      <c r="AE1015" s="5" t="s">
        <v>334</v>
      </c>
      <c r="AI1015" s="5">
        <v>39</v>
      </c>
      <c r="AJ1015" s="5">
        <v>65</v>
      </c>
      <c r="BQ1015" s="6" t="s">
        <v>1899</v>
      </c>
      <c r="BR1015" s="5" t="s">
        <v>3118</v>
      </c>
    </row>
    <row r="1016" spans="1:70" hidden="1" x14ac:dyDescent="0.2">
      <c r="A1016" s="91">
        <v>2073</v>
      </c>
      <c r="B1016" s="229" t="s">
        <v>3113</v>
      </c>
      <c r="C1016" s="259" t="s">
        <v>3114</v>
      </c>
      <c r="D1016" s="229" t="s">
        <v>3120</v>
      </c>
      <c r="E1016" s="3" t="s">
        <v>382</v>
      </c>
      <c r="F1016" s="26" t="s">
        <v>102</v>
      </c>
      <c r="G1016" s="26" t="s">
        <v>55</v>
      </c>
      <c r="H1016" s="26" t="s">
        <v>56</v>
      </c>
      <c r="J1016" s="22">
        <v>240</v>
      </c>
      <c r="L1016" s="28" t="s">
        <v>57</v>
      </c>
      <c r="M1016" s="22" t="s">
        <v>58</v>
      </c>
      <c r="N1016" s="22" t="s">
        <v>3121</v>
      </c>
      <c r="O1016" s="22" t="s">
        <v>59</v>
      </c>
      <c r="P1016" s="22" t="s">
        <v>3122</v>
      </c>
      <c r="Q1016" s="23" t="s">
        <v>2650</v>
      </c>
      <c r="R1016" s="23" t="s">
        <v>3123</v>
      </c>
      <c r="V1016" s="25" t="s">
        <v>613</v>
      </c>
      <c r="W1016" s="65" t="s">
        <v>653</v>
      </c>
      <c r="Z1016" s="83" t="s">
        <v>62</v>
      </c>
      <c r="AA1016" s="6">
        <v>12</v>
      </c>
      <c r="AB1016" s="6">
        <v>2</v>
      </c>
      <c r="AC1016" s="5">
        <v>52.8</v>
      </c>
      <c r="AD1016" s="5" t="s">
        <v>79</v>
      </c>
      <c r="AE1016" s="5" t="s">
        <v>334</v>
      </c>
      <c r="AI1016" s="5">
        <v>39</v>
      </c>
      <c r="AJ1016" s="5">
        <v>65</v>
      </c>
      <c r="BQ1016" s="6" t="s">
        <v>1899</v>
      </c>
      <c r="BR1016" s="5" t="s">
        <v>3118</v>
      </c>
    </row>
    <row r="1017" spans="1:70" hidden="1" x14ac:dyDescent="0.2">
      <c r="A1017" s="91">
        <v>2074</v>
      </c>
      <c r="B1017" s="229" t="s">
        <v>3113</v>
      </c>
      <c r="C1017" s="259" t="s">
        <v>3114</v>
      </c>
      <c r="D1017" s="229" t="s">
        <v>3124</v>
      </c>
      <c r="E1017" s="3" t="s">
        <v>382</v>
      </c>
      <c r="F1017" s="26" t="s">
        <v>102</v>
      </c>
      <c r="G1017" s="26" t="s">
        <v>55</v>
      </c>
      <c r="H1017" s="26" t="s">
        <v>65</v>
      </c>
      <c r="J1017" s="22">
        <v>240</v>
      </c>
      <c r="L1017" s="28" t="s">
        <v>57</v>
      </c>
      <c r="M1017" s="22" t="s">
        <v>58</v>
      </c>
      <c r="N1017" s="22" t="s">
        <v>3121</v>
      </c>
      <c r="O1017" s="22" t="s">
        <v>59</v>
      </c>
      <c r="P1017" s="22" t="s">
        <v>3122</v>
      </c>
      <c r="Q1017" s="23" t="s">
        <v>2650</v>
      </c>
      <c r="R1017" s="23" t="s">
        <v>3123</v>
      </c>
      <c r="V1017" s="25" t="s">
        <v>613</v>
      </c>
      <c r="W1017" s="65" t="s">
        <v>653</v>
      </c>
      <c r="Z1017" s="83" t="s">
        <v>62</v>
      </c>
      <c r="AA1017" s="6">
        <v>12</v>
      </c>
      <c r="AB1017" s="6">
        <v>2</v>
      </c>
      <c r="AC1017" s="5">
        <v>52.8</v>
      </c>
      <c r="AD1017" s="5" t="s">
        <v>79</v>
      </c>
      <c r="AE1017" s="5" t="s">
        <v>334</v>
      </c>
      <c r="AI1017" s="5">
        <v>39</v>
      </c>
      <c r="AJ1017" s="5">
        <v>65</v>
      </c>
      <c r="BQ1017" s="6" t="s">
        <v>1899</v>
      </c>
      <c r="BR1017" s="5" t="s">
        <v>3118</v>
      </c>
    </row>
    <row r="1018" spans="1:70" hidden="1" x14ac:dyDescent="0.2">
      <c r="A1018" s="91">
        <v>2075</v>
      </c>
      <c r="B1018" s="229" t="s">
        <v>3125</v>
      </c>
      <c r="C1018" s="259" t="s">
        <v>3126</v>
      </c>
      <c r="D1018" s="229" t="s">
        <v>3127</v>
      </c>
      <c r="E1018" s="3" t="s">
        <v>382</v>
      </c>
      <c r="F1018" s="26" t="s">
        <v>102</v>
      </c>
      <c r="G1018" s="26" t="s">
        <v>55</v>
      </c>
      <c r="H1018" s="26" t="s">
        <v>156</v>
      </c>
      <c r="J1018" s="22">
        <v>240</v>
      </c>
      <c r="L1018" s="28" t="s">
        <v>57</v>
      </c>
      <c r="M1018" s="22" t="s">
        <v>58</v>
      </c>
      <c r="N1018" s="22">
        <v>0</v>
      </c>
      <c r="O1018" s="22" t="s">
        <v>59</v>
      </c>
      <c r="P1018" s="22" t="s">
        <v>78</v>
      </c>
      <c r="Q1018" s="23" t="s">
        <v>3128</v>
      </c>
      <c r="R1018" s="23" t="s">
        <v>3129</v>
      </c>
      <c r="V1018" s="25" t="s">
        <v>61</v>
      </c>
      <c r="W1018" s="65" t="s">
        <v>1953</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3130</v>
      </c>
    </row>
    <row r="1019" spans="1:70" hidden="1" x14ac:dyDescent="0.2">
      <c r="A1019" s="91">
        <v>2076</v>
      </c>
      <c r="B1019" s="229" t="s">
        <v>3125</v>
      </c>
      <c r="C1019" s="259" t="s">
        <v>3126</v>
      </c>
      <c r="D1019" s="229" t="s">
        <v>3131</v>
      </c>
      <c r="E1019" s="3" t="s">
        <v>382</v>
      </c>
      <c r="F1019" s="26" t="s">
        <v>102</v>
      </c>
      <c r="G1019" s="26" t="s">
        <v>55</v>
      </c>
      <c r="H1019" s="26" t="s">
        <v>156</v>
      </c>
      <c r="J1019" s="22">
        <v>240</v>
      </c>
      <c r="L1019" s="28" t="s">
        <v>57</v>
      </c>
      <c r="M1019" s="22" t="s">
        <v>58</v>
      </c>
      <c r="N1019" s="22">
        <v>0</v>
      </c>
      <c r="O1019" s="22" t="s">
        <v>59</v>
      </c>
      <c r="P1019" s="22" t="s">
        <v>78</v>
      </c>
      <c r="Q1019" s="23" t="s">
        <v>3128</v>
      </c>
      <c r="R1019" s="23" t="s">
        <v>3132</v>
      </c>
      <c r="V1019" s="25" t="s">
        <v>435</v>
      </c>
      <c r="X1019" s="106" t="s">
        <v>202</v>
      </c>
      <c r="Y1019" s="25" t="s">
        <v>3133</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3130</v>
      </c>
    </row>
    <row r="1020" spans="1:70" hidden="1" x14ac:dyDescent="0.2">
      <c r="A1020" s="91">
        <v>2077</v>
      </c>
      <c r="B1020" s="229" t="s">
        <v>3134</v>
      </c>
      <c r="C1020" s="259" t="s">
        <v>3135</v>
      </c>
      <c r="D1020" s="229" t="s">
        <v>3136</v>
      </c>
      <c r="E1020" s="3" t="s">
        <v>382</v>
      </c>
      <c r="F1020" s="26" t="s">
        <v>102</v>
      </c>
      <c r="G1020" s="26" t="s">
        <v>55</v>
      </c>
      <c r="H1020" s="26" t="s">
        <v>56</v>
      </c>
      <c r="J1020" s="22">
        <v>120</v>
      </c>
      <c r="L1020" s="28" t="s">
        <v>57</v>
      </c>
      <c r="M1020" s="22" t="s">
        <v>58</v>
      </c>
      <c r="N1020" s="22">
        <v>0</v>
      </c>
      <c r="O1020" s="22" t="s">
        <v>59</v>
      </c>
      <c r="P1020" s="22" t="s">
        <v>78</v>
      </c>
      <c r="Q1020" s="23" t="s">
        <v>2650</v>
      </c>
      <c r="R1020" s="23" t="s">
        <v>3137</v>
      </c>
      <c r="Z1020" s="83" t="s">
        <v>62</v>
      </c>
      <c r="AA1020" s="6">
        <v>6</v>
      </c>
      <c r="AB1020" s="6">
        <v>3</v>
      </c>
      <c r="AD1020" s="5" t="s">
        <v>79</v>
      </c>
      <c r="AI1020" s="5">
        <v>36</v>
      </c>
      <c r="AJ1020" s="5">
        <v>67</v>
      </c>
      <c r="BQ1020" s="6" t="s">
        <v>213</v>
      </c>
      <c r="BR1020" s="5" t="s">
        <v>3138</v>
      </c>
    </row>
    <row r="1021" spans="1:70" hidden="1" x14ac:dyDescent="0.2">
      <c r="A1021" s="91">
        <v>2078</v>
      </c>
      <c r="B1021" s="229" t="s">
        <v>3134</v>
      </c>
      <c r="C1021" s="259" t="s">
        <v>3135</v>
      </c>
      <c r="D1021" s="229" t="s">
        <v>3139</v>
      </c>
      <c r="E1021" s="3" t="s">
        <v>382</v>
      </c>
      <c r="F1021" s="26" t="s">
        <v>102</v>
      </c>
      <c r="G1021" s="26" t="s">
        <v>55</v>
      </c>
      <c r="H1021" s="26" t="s">
        <v>56</v>
      </c>
      <c r="J1021" s="22">
        <v>120</v>
      </c>
      <c r="L1021" s="28" t="s">
        <v>57</v>
      </c>
      <c r="M1021" s="22" t="s">
        <v>58</v>
      </c>
      <c r="N1021" s="22" t="s">
        <v>3140</v>
      </c>
      <c r="O1021" s="22" t="s">
        <v>59</v>
      </c>
      <c r="P1021" s="22" t="s">
        <v>3141</v>
      </c>
      <c r="Q1021" s="23" t="s">
        <v>2650</v>
      </c>
      <c r="R1021" s="23" t="s">
        <v>3137</v>
      </c>
      <c r="Z1021" s="83" t="s">
        <v>62</v>
      </c>
      <c r="AA1021" s="6">
        <v>6</v>
      </c>
      <c r="AB1021" s="6">
        <v>3</v>
      </c>
      <c r="AD1021" s="5" t="s">
        <v>79</v>
      </c>
      <c r="AI1021" s="5">
        <v>36</v>
      </c>
      <c r="AJ1021" s="5">
        <v>67</v>
      </c>
      <c r="BQ1021" s="6" t="s">
        <v>213</v>
      </c>
      <c r="BR1021" s="5" t="s">
        <v>3138</v>
      </c>
    </row>
    <row r="1022" spans="1:70" hidden="1" x14ac:dyDescent="0.2">
      <c r="A1022" s="91">
        <v>2079</v>
      </c>
      <c r="B1022" s="229" t="s">
        <v>3142</v>
      </c>
      <c r="C1022" s="259" t="s">
        <v>3143</v>
      </c>
      <c r="D1022" s="229" t="s">
        <v>3144</v>
      </c>
      <c r="E1022" s="3" t="s">
        <v>382</v>
      </c>
      <c r="F1022" s="26" t="s">
        <v>102</v>
      </c>
      <c r="G1022" s="26" t="s">
        <v>55</v>
      </c>
      <c r="H1022" s="26" t="s">
        <v>76</v>
      </c>
      <c r="J1022" s="22">
        <v>80</v>
      </c>
      <c r="L1022" s="28" t="s">
        <v>57</v>
      </c>
      <c r="M1022" s="22" t="s">
        <v>58</v>
      </c>
      <c r="N1022" s="22" t="s">
        <v>3140</v>
      </c>
      <c r="O1022" s="22" t="s">
        <v>59</v>
      </c>
      <c r="P1022" s="22" t="s">
        <v>3145</v>
      </c>
      <c r="Q1022" s="23" t="s">
        <v>2650</v>
      </c>
      <c r="R1022" s="23" t="s">
        <v>3146</v>
      </c>
      <c r="X1022" s="106">
        <v>4</v>
      </c>
      <c r="Y1022" s="25" t="s">
        <v>3147</v>
      </c>
      <c r="Z1022" s="83" t="s">
        <v>62</v>
      </c>
      <c r="AA1022" s="6">
        <v>12</v>
      </c>
      <c r="AB1022" s="6">
        <v>0</v>
      </c>
      <c r="AD1022" s="5" t="s">
        <v>79</v>
      </c>
      <c r="AI1022" s="5">
        <v>19</v>
      </c>
      <c r="AJ1022" s="5">
        <v>38</v>
      </c>
      <c r="BQ1022" s="6" t="s">
        <v>3148</v>
      </c>
      <c r="BR1022" s="5" t="s">
        <v>3149</v>
      </c>
    </row>
    <row r="1023" spans="1:70" hidden="1" x14ac:dyDescent="0.2">
      <c r="A1023" s="91">
        <v>2080</v>
      </c>
      <c r="B1023" s="229" t="s">
        <v>3150</v>
      </c>
      <c r="C1023" s="259" t="s">
        <v>3151</v>
      </c>
      <c r="D1023" s="229" t="s">
        <v>3152</v>
      </c>
      <c r="E1023" s="3" t="s">
        <v>382</v>
      </c>
      <c r="F1023" s="26" t="s">
        <v>102</v>
      </c>
      <c r="G1023" s="26" t="s">
        <v>55</v>
      </c>
      <c r="H1023" s="26" t="s">
        <v>65</v>
      </c>
      <c r="J1023" s="22">
        <v>5</v>
      </c>
      <c r="L1023" s="28" t="s">
        <v>57</v>
      </c>
      <c r="M1023" s="22" t="s">
        <v>77</v>
      </c>
      <c r="N1023" s="22">
        <v>0</v>
      </c>
      <c r="O1023" s="22" t="s">
        <v>59</v>
      </c>
      <c r="P1023" s="22" t="s">
        <v>78</v>
      </c>
      <c r="Q1023" s="23" t="s">
        <v>2650</v>
      </c>
      <c r="R1023" s="23" t="s">
        <v>3153</v>
      </c>
      <c r="S1023" s="24">
        <v>10</v>
      </c>
      <c r="U1023" s="23" t="s">
        <v>3154</v>
      </c>
      <c r="X1023" s="106" t="s">
        <v>3155</v>
      </c>
      <c r="Y1023" s="25" t="s">
        <v>3156</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3157</v>
      </c>
    </row>
    <row r="1024" spans="1:70" hidden="1" x14ac:dyDescent="0.2">
      <c r="A1024" s="91">
        <v>849</v>
      </c>
      <c r="B1024" s="229" t="s">
        <v>3186</v>
      </c>
      <c r="C1024" s="259" t="s">
        <v>3185</v>
      </c>
      <c r="D1024" s="229" t="s">
        <v>3188</v>
      </c>
      <c r="E1024" s="3" t="s">
        <v>572</v>
      </c>
      <c r="F1024" s="26" t="s">
        <v>102</v>
      </c>
      <c r="G1024" s="26" t="s">
        <v>55</v>
      </c>
      <c r="H1024" s="26" t="s">
        <v>56</v>
      </c>
      <c r="J1024" s="22">
        <v>500</v>
      </c>
      <c r="L1024" s="28" t="s">
        <v>57</v>
      </c>
      <c r="M1024" s="22" t="s">
        <v>58</v>
      </c>
      <c r="N1024" s="22">
        <v>0</v>
      </c>
      <c r="O1024" s="22" t="s">
        <v>59</v>
      </c>
      <c r="P1024" s="176" t="s">
        <v>78</v>
      </c>
      <c r="R1024" s="23" t="s">
        <v>3187</v>
      </c>
      <c r="Z1024" s="83" t="s">
        <v>62</v>
      </c>
      <c r="AA1024" s="6">
        <v>24</v>
      </c>
      <c r="AB1024" s="6">
        <v>0</v>
      </c>
      <c r="BQ1024" s="6" t="s">
        <v>793</v>
      </c>
      <c r="BR1024" s="5" t="s">
        <v>1328</v>
      </c>
    </row>
    <row r="1025" spans="1:70" hidden="1" x14ac:dyDescent="0.2">
      <c r="A1025" s="91">
        <v>850</v>
      </c>
      <c r="B1025" s="229" t="s">
        <v>3186</v>
      </c>
      <c r="C1025" s="259" t="s">
        <v>3185</v>
      </c>
      <c r="D1025" s="229" t="s">
        <v>3189</v>
      </c>
      <c r="E1025" s="123" t="s">
        <v>572</v>
      </c>
      <c r="F1025" s="26" t="s">
        <v>102</v>
      </c>
      <c r="G1025" s="26" t="s">
        <v>55</v>
      </c>
      <c r="H1025" s="179" t="s">
        <v>56</v>
      </c>
      <c r="J1025" s="22">
        <v>500</v>
      </c>
      <c r="L1025" s="28" t="s">
        <v>57</v>
      </c>
      <c r="M1025" s="22" t="s">
        <v>58</v>
      </c>
      <c r="N1025" s="22">
        <v>0</v>
      </c>
      <c r="O1025" s="22" t="s">
        <v>59</v>
      </c>
      <c r="P1025" s="176" t="s">
        <v>78</v>
      </c>
      <c r="R1025" s="177" t="s">
        <v>3187</v>
      </c>
      <c r="Z1025" s="83" t="s">
        <v>62</v>
      </c>
      <c r="AA1025" s="6">
        <v>24</v>
      </c>
      <c r="AB1025" s="6">
        <v>0</v>
      </c>
      <c r="BQ1025" s="164" t="s">
        <v>793</v>
      </c>
      <c r="BR1025" s="163" t="s">
        <v>1328</v>
      </c>
    </row>
    <row r="1026" spans="1:70" hidden="1" x14ac:dyDescent="0.2">
      <c r="A1026" s="91">
        <v>851</v>
      </c>
      <c r="B1026" s="229" t="s">
        <v>3186</v>
      </c>
      <c r="C1026" s="259" t="s">
        <v>3185</v>
      </c>
      <c r="D1026" s="229" t="s">
        <v>3190</v>
      </c>
      <c r="E1026" s="123" t="s">
        <v>572</v>
      </c>
      <c r="F1026" s="26" t="s">
        <v>102</v>
      </c>
      <c r="G1026" s="26" t="s">
        <v>55</v>
      </c>
      <c r="H1026" s="179" t="s">
        <v>56</v>
      </c>
      <c r="J1026" s="22">
        <v>500</v>
      </c>
      <c r="L1026" s="28" t="s">
        <v>57</v>
      </c>
      <c r="M1026" s="22" t="s">
        <v>58</v>
      </c>
      <c r="N1026" s="22">
        <v>0</v>
      </c>
      <c r="O1026" s="22" t="s">
        <v>59</v>
      </c>
      <c r="P1026" s="176" t="s">
        <v>78</v>
      </c>
      <c r="R1026" s="177" t="s">
        <v>3187</v>
      </c>
      <c r="Z1026" s="83" t="s">
        <v>62</v>
      </c>
      <c r="AA1026" s="6">
        <v>24</v>
      </c>
      <c r="AB1026" s="6">
        <v>0</v>
      </c>
      <c r="BQ1026" s="164" t="s">
        <v>793</v>
      </c>
      <c r="BR1026" s="163" t="s">
        <v>1328</v>
      </c>
    </row>
    <row r="1027" spans="1:70" hidden="1" x14ac:dyDescent="0.2">
      <c r="A1027" s="91">
        <v>1207</v>
      </c>
      <c r="B1027" s="229" t="s">
        <v>3192</v>
      </c>
      <c r="C1027" s="259" t="s">
        <v>3193</v>
      </c>
      <c r="D1027" s="229" t="s">
        <v>3194</v>
      </c>
      <c r="E1027" s="3" t="s">
        <v>3195</v>
      </c>
      <c r="F1027" s="26" t="s">
        <v>102</v>
      </c>
      <c r="G1027" s="26" t="s">
        <v>75</v>
      </c>
      <c r="H1027" s="26" t="s">
        <v>3196</v>
      </c>
      <c r="J1027" s="22">
        <v>100</v>
      </c>
      <c r="L1027" s="28" t="s">
        <v>57</v>
      </c>
      <c r="M1027" s="22" t="s">
        <v>77</v>
      </c>
      <c r="N1027" s="22">
        <v>0</v>
      </c>
      <c r="O1027" s="22" t="s">
        <v>59</v>
      </c>
      <c r="P1027" s="22" t="s">
        <v>78</v>
      </c>
      <c r="Q1027" s="23" t="s">
        <v>3197</v>
      </c>
      <c r="S1027" s="24">
        <v>5</v>
      </c>
      <c r="V1027" s="25" t="s">
        <v>61</v>
      </c>
      <c r="W1027" s="65" t="s">
        <v>1953</v>
      </c>
      <c r="X1027" s="106" t="s">
        <v>333</v>
      </c>
      <c r="Z1027" s="83" t="s">
        <v>62</v>
      </c>
      <c r="AA1027" s="6">
        <v>1</v>
      </c>
      <c r="BQ1027" s="6" t="s">
        <v>1859</v>
      </c>
      <c r="BR1027" s="5" t="s">
        <v>723</v>
      </c>
    </row>
    <row r="1028" spans="1:70" hidden="1" x14ac:dyDescent="0.2">
      <c r="A1028" s="91">
        <v>1208</v>
      </c>
      <c r="B1028" s="229" t="s">
        <v>3192</v>
      </c>
      <c r="C1028" s="259" t="s">
        <v>3193</v>
      </c>
      <c r="D1028" s="229" t="s">
        <v>3198</v>
      </c>
      <c r="E1028" s="3" t="s">
        <v>3195</v>
      </c>
      <c r="F1028" s="26" t="s">
        <v>102</v>
      </c>
      <c r="G1028" s="26" t="s">
        <v>75</v>
      </c>
      <c r="H1028" s="26" t="s">
        <v>3199</v>
      </c>
      <c r="J1028" s="22">
        <v>100</v>
      </c>
      <c r="L1028" s="28" t="s">
        <v>57</v>
      </c>
      <c r="M1028" s="22" t="s">
        <v>77</v>
      </c>
      <c r="N1028" s="22">
        <v>0</v>
      </c>
      <c r="O1028" s="22" t="s">
        <v>59</v>
      </c>
      <c r="P1028" s="22" t="s">
        <v>78</v>
      </c>
      <c r="Q1028" s="23" t="s">
        <v>3197</v>
      </c>
      <c r="S1028" s="24">
        <v>5</v>
      </c>
      <c r="V1028" s="25" t="s">
        <v>61</v>
      </c>
      <c r="W1028" s="65" t="s">
        <v>1953</v>
      </c>
      <c r="X1028" s="106" t="s">
        <v>333</v>
      </c>
      <c r="Z1028" s="83" t="s">
        <v>62</v>
      </c>
      <c r="AA1028" s="6">
        <v>1</v>
      </c>
      <c r="BQ1028" s="6" t="s">
        <v>1859</v>
      </c>
      <c r="BR1028" s="5" t="s">
        <v>723</v>
      </c>
    </row>
    <row r="1029" spans="1:70" hidden="1" x14ac:dyDescent="0.2">
      <c r="A1029" s="91">
        <v>1209</v>
      </c>
      <c r="B1029" s="229" t="s">
        <v>3192</v>
      </c>
      <c r="C1029" s="259" t="s">
        <v>3193</v>
      </c>
      <c r="D1029" s="229" t="s">
        <v>3200</v>
      </c>
      <c r="E1029" s="3" t="s">
        <v>3195</v>
      </c>
      <c r="F1029" s="26" t="s">
        <v>102</v>
      </c>
      <c r="G1029" s="26" t="s">
        <v>75</v>
      </c>
      <c r="H1029" s="26" t="s">
        <v>3201</v>
      </c>
      <c r="J1029" s="22">
        <v>100</v>
      </c>
      <c r="L1029" s="28" t="s">
        <v>57</v>
      </c>
      <c r="M1029" s="22" t="s">
        <v>77</v>
      </c>
      <c r="N1029" s="22">
        <v>0</v>
      </c>
      <c r="O1029" s="22" t="s">
        <v>59</v>
      </c>
      <c r="P1029" s="22" t="s">
        <v>78</v>
      </c>
      <c r="Q1029" s="23" t="s">
        <v>3197</v>
      </c>
      <c r="S1029" s="24">
        <v>5</v>
      </c>
      <c r="V1029" s="25" t="s">
        <v>61</v>
      </c>
      <c r="W1029" s="65" t="s">
        <v>1953</v>
      </c>
      <c r="X1029" s="106" t="s">
        <v>333</v>
      </c>
      <c r="Z1029" s="83" t="s">
        <v>62</v>
      </c>
      <c r="AA1029" s="6">
        <v>1</v>
      </c>
      <c r="BQ1029" s="6" t="s">
        <v>1859</v>
      </c>
      <c r="BR1029" s="5" t="s">
        <v>723</v>
      </c>
    </row>
    <row r="1030" spans="1:70" hidden="1" x14ac:dyDescent="0.2">
      <c r="A1030" s="91">
        <v>1210</v>
      </c>
      <c r="B1030" s="229" t="s">
        <v>3192</v>
      </c>
      <c r="C1030" s="259" t="s">
        <v>3193</v>
      </c>
      <c r="D1030" s="229" t="s">
        <v>3202</v>
      </c>
      <c r="E1030" s="3" t="s">
        <v>3195</v>
      </c>
      <c r="F1030" s="26" t="s">
        <v>70</v>
      </c>
      <c r="G1030" s="26" t="s">
        <v>55</v>
      </c>
      <c r="H1030" s="26" t="s">
        <v>3203</v>
      </c>
      <c r="J1030" s="22">
        <v>100</v>
      </c>
      <c r="L1030" s="28" t="s">
        <v>57</v>
      </c>
      <c r="M1030" s="22" t="s">
        <v>77</v>
      </c>
      <c r="N1030" s="22">
        <v>0</v>
      </c>
      <c r="O1030" s="22" t="s">
        <v>59</v>
      </c>
      <c r="P1030" s="22" t="s">
        <v>78</v>
      </c>
      <c r="Q1030" s="23" t="s">
        <v>3197</v>
      </c>
      <c r="S1030" s="24">
        <v>5</v>
      </c>
      <c r="V1030" s="25" t="s">
        <v>61</v>
      </c>
      <c r="W1030" s="65" t="s">
        <v>1953</v>
      </c>
      <c r="X1030" s="106" t="s">
        <v>333</v>
      </c>
      <c r="Z1030" s="83" t="s">
        <v>62</v>
      </c>
      <c r="AA1030" s="6">
        <v>10</v>
      </c>
      <c r="AB1030" s="6">
        <v>5</v>
      </c>
      <c r="AD1030" s="5" t="s">
        <v>79</v>
      </c>
      <c r="AI1030" s="5">
        <v>22</v>
      </c>
      <c r="AJ1030" s="5">
        <v>25</v>
      </c>
      <c r="AL1030" s="6" t="s">
        <v>80</v>
      </c>
      <c r="AQ1030" s="6">
        <v>54</v>
      </c>
      <c r="AR1030" s="6">
        <v>76</v>
      </c>
      <c r="BQ1030" s="6" t="s">
        <v>1859</v>
      </c>
      <c r="BR1030" s="5" t="s">
        <v>723</v>
      </c>
    </row>
    <row r="1031" spans="1:70" hidden="1" x14ac:dyDescent="0.2">
      <c r="A1031" s="91">
        <v>1211</v>
      </c>
      <c r="B1031" s="229" t="s">
        <v>3192</v>
      </c>
      <c r="C1031" s="259" t="s">
        <v>3193</v>
      </c>
      <c r="D1031" s="229" t="s">
        <v>3204</v>
      </c>
      <c r="E1031" s="3" t="s">
        <v>3195</v>
      </c>
      <c r="F1031" s="26" t="s">
        <v>102</v>
      </c>
      <c r="G1031" s="26" t="s">
        <v>75</v>
      </c>
      <c r="H1031" s="26" t="s">
        <v>295</v>
      </c>
      <c r="J1031" s="22">
        <v>400</v>
      </c>
      <c r="L1031" s="28" t="s">
        <v>57</v>
      </c>
      <c r="M1031" s="22" t="s">
        <v>58</v>
      </c>
      <c r="N1031" s="22">
        <v>0</v>
      </c>
      <c r="O1031" s="22" t="s">
        <v>59</v>
      </c>
      <c r="P1031" s="22" t="s">
        <v>78</v>
      </c>
      <c r="R1031" s="23" t="s">
        <v>3205</v>
      </c>
      <c r="V1031" s="25" t="s">
        <v>61</v>
      </c>
      <c r="W1031" s="65" t="s">
        <v>1953</v>
      </c>
      <c r="X1031" s="106" t="s">
        <v>333</v>
      </c>
      <c r="Z1031" s="83" t="s">
        <v>62</v>
      </c>
      <c r="AA1031" s="6">
        <v>1</v>
      </c>
      <c r="BQ1031" s="6" t="s">
        <v>1859</v>
      </c>
      <c r="BR1031" s="5" t="s">
        <v>723</v>
      </c>
    </row>
    <row r="1032" spans="1:70" hidden="1" x14ac:dyDescent="0.2">
      <c r="A1032" s="91">
        <v>1212</v>
      </c>
      <c r="B1032" s="229" t="s">
        <v>3192</v>
      </c>
      <c r="C1032" s="259" t="s">
        <v>3193</v>
      </c>
      <c r="D1032" s="229" t="s">
        <v>3206</v>
      </c>
      <c r="E1032" s="3" t="s">
        <v>3195</v>
      </c>
      <c r="F1032" s="26" t="s">
        <v>102</v>
      </c>
      <c r="G1032" s="26" t="s">
        <v>75</v>
      </c>
      <c r="H1032" s="26" t="s">
        <v>295</v>
      </c>
      <c r="J1032" s="22">
        <v>400</v>
      </c>
      <c r="L1032" s="28" t="s">
        <v>57</v>
      </c>
      <c r="M1032" s="22" t="s">
        <v>58</v>
      </c>
      <c r="N1032" s="22">
        <v>0</v>
      </c>
      <c r="O1032" s="22" t="s">
        <v>59</v>
      </c>
      <c r="P1032" s="22" t="s">
        <v>78</v>
      </c>
      <c r="R1032" s="23" t="s">
        <v>3205</v>
      </c>
      <c r="V1032" s="25" t="s">
        <v>61</v>
      </c>
      <c r="W1032" s="65" t="s">
        <v>1953</v>
      </c>
      <c r="X1032" s="106" t="s">
        <v>333</v>
      </c>
      <c r="Z1032" s="83" t="s">
        <v>62</v>
      </c>
      <c r="AA1032" s="6">
        <v>1</v>
      </c>
      <c r="BQ1032" s="6" t="s">
        <v>1859</v>
      </c>
      <c r="BR1032" s="5" t="s">
        <v>723</v>
      </c>
    </row>
    <row r="1033" spans="1:70" hidden="1" x14ac:dyDescent="0.2">
      <c r="A1033" s="91">
        <v>1213</v>
      </c>
      <c r="B1033" s="229" t="s">
        <v>3192</v>
      </c>
      <c r="C1033" s="259" t="s">
        <v>3193</v>
      </c>
      <c r="D1033" s="229" t="s">
        <v>3207</v>
      </c>
      <c r="E1033" s="3" t="s">
        <v>3195</v>
      </c>
      <c r="F1033" s="26" t="s">
        <v>102</v>
      </c>
      <c r="G1033" s="26" t="s">
        <v>75</v>
      </c>
      <c r="H1033" s="26" t="s">
        <v>295</v>
      </c>
      <c r="J1033" s="22">
        <v>400</v>
      </c>
      <c r="L1033" s="28" t="s">
        <v>57</v>
      </c>
      <c r="M1033" s="22" t="s">
        <v>58</v>
      </c>
      <c r="N1033" s="22">
        <v>0</v>
      </c>
      <c r="O1033" s="22" t="s">
        <v>59</v>
      </c>
      <c r="P1033" s="22" t="s">
        <v>78</v>
      </c>
      <c r="R1033" s="23" t="s">
        <v>3205</v>
      </c>
      <c r="V1033" s="25" t="s">
        <v>61</v>
      </c>
      <c r="W1033" s="65" t="s">
        <v>1953</v>
      </c>
      <c r="X1033" s="106" t="s">
        <v>333</v>
      </c>
      <c r="Z1033" s="83" t="s">
        <v>62</v>
      </c>
      <c r="AA1033" s="6">
        <v>1</v>
      </c>
      <c r="BQ1033" s="6" t="s">
        <v>1859</v>
      </c>
      <c r="BR1033" s="5" t="s">
        <v>723</v>
      </c>
    </row>
    <row r="1034" spans="1:70" hidden="1" x14ac:dyDescent="0.2">
      <c r="A1034" s="91">
        <v>1214</v>
      </c>
      <c r="B1034" s="229" t="s">
        <v>3192</v>
      </c>
      <c r="C1034" s="259" t="s">
        <v>3193</v>
      </c>
      <c r="D1034" s="229" t="s">
        <v>3208</v>
      </c>
      <c r="E1034" s="3" t="s">
        <v>3195</v>
      </c>
      <c r="F1034" s="26" t="s">
        <v>70</v>
      </c>
      <c r="G1034" s="26" t="s">
        <v>55</v>
      </c>
      <c r="H1034" s="26" t="s">
        <v>3203</v>
      </c>
      <c r="J1034" s="22">
        <v>400</v>
      </c>
      <c r="L1034" s="28" t="s">
        <v>57</v>
      </c>
      <c r="M1034" s="22" t="s">
        <v>58</v>
      </c>
      <c r="N1034" s="22">
        <v>0</v>
      </c>
      <c r="O1034" s="22" t="s">
        <v>59</v>
      </c>
      <c r="P1034" s="22" t="s">
        <v>78</v>
      </c>
      <c r="R1034" s="23" t="s">
        <v>3205</v>
      </c>
      <c r="V1034" s="25" t="s">
        <v>61</v>
      </c>
      <c r="W1034" s="65" t="s">
        <v>1953</v>
      </c>
      <c r="X1034" s="106" t="s">
        <v>333</v>
      </c>
      <c r="Z1034" s="83" t="s">
        <v>62</v>
      </c>
      <c r="AA1034" s="6">
        <v>10</v>
      </c>
      <c r="AB1034" s="6">
        <v>5</v>
      </c>
      <c r="AD1034" s="5" t="s">
        <v>79</v>
      </c>
      <c r="AI1034" s="5">
        <v>22</v>
      </c>
      <c r="AJ1034" s="5">
        <v>25</v>
      </c>
      <c r="AL1034" s="6" t="s">
        <v>80</v>
      </c>
      <c r="AQ1034" s="6">
        <v>54</v>
      </c>
      <c r="AR1034" s="6">
        <v>76</v>
      </c>
      <c r="BQ1034" s="6" t="s">
        <v>1859</v>
      </c>
      <c r="BR1034" s="5" t="s">
        <v>723</v>
      </c>
    </row>
    <row r="1035" spans="1:70" hidden="1" x14ac:dyDescent="0.2">
      <c r="A1035" s="91">
        <v>1215</v>
      </c>
      <c r="B1035" s="229" t="s">
        <v>3209</v>
      </c>
      <c r="C1035" s="259" t="s">
        <v>3210</v>
      </c>
      <c r="D1035" s="229" t="s">
        <v>3211</v>
      </c>
      <c r="E1035" s="3" t="s">
        <v>3195</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1859</v>
      </c>
      <c r="BR1035" s="5" t="s">
        <v>3212</v>
      </c>
    </row>
    <row r="1036" spans="1:70" hidden="1" x14ac:dyDescent="0.2">
      <c r="A1036" s="91">
        <v>1216</v>
      </c>
      <c r="B1036" s="229" t="s">
        <v>3209</v>
      </c>
      <c r="C1036" s="259" t="s">
        <v>3210</v>
      </c>
      <c r="D1036" s="229" t="s">
        <v>3211</v>
      </c>
      <c r="E1036" s="3" t="s">
        <v>3195</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1859</v>
      </c>
      <c r="BR1036" s="5" t="s">
        <v>3212</v>
      </c>
    </row>
    <row r="1037" spans="1:70" hidden="1" x14ac:dyDescent="0.2">
      <c r="A1037" s="91">
        <v>1217</v>
      </c>
      <c r="B1037" s="229" t="s">
        <v>3213</v>
      </c>
      <c r="C1037" s="259" t="s">
        <v>3214</v>
      </c>
      <c r="D1037" s="229" t="s">
        <v>3215</v>
      </c>
      <c r="E1037" s="3" t="s">
        <v>3195</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1824</v>
      </c>
      <c r="BR1037" s="5" t="s">
        <v>3216</v>
      </c>
    </row>
    <row r="1038" spans="1:70" hidden="1" x14ac:dyDescent="0.2">
      <c r="A1038" s="91">
        <v>1218</v>
      </c>
      <c r="B1038" s="229" t="s">
        <v>3213</v>
      </c>
      <c r="C1038" s="259" t="s">
        <v>3214</v>
      </c>
      <c r="D1038" s="229" t="s">
        <v>3217</v>
      </c>
      <c r="E1038" s="3" t="s">
        <v>3195</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1824</v>
      </c>
      <c r="BR1038" s="5" t="s">
        <v>3216</v>
      </c>
    </row>
    <row r="1039" spans="1:70" hidden="1" x14ac:dyDescent="0.2">
      <c r="A1039" s="91">
        <v>1219</v>
      </c>
      <c r="B1039" s="229" t="s">
        <v>3218</v>
      </c>
      <c r="C1039" s="259" t="s">
        <v>3219</v>
      </c>
      <c r="D1039" s="229" t="s">
        <v>3220</v>
      </c>
      <c r="E1039" s="3" t="s">
        <v>3195</v>
      </c>
      <c r="F1039" s="26" t="s">
        <v>102</v>
      </c>
      <c r="G1039" s="26" t="s">
        <v>55</v>
      </c>
      <c r="H1039" s="26" t="s">
        <v>193</v>
      </c>
      <c r="J1039" s="22">
        <v>200</v>
      </c>
      <c r="L1039" s="28" t="s">
        <v>57</v>
      </c>
      <c r="M1039" s="22" t="s">
        <v>77</v>
      </c>
      <c r="N1039" s="22">
        <v>0</v>
      </c>
      <c r="O1039" s="22" t="s">
        <v>59</v>
      </c>
      <c r="P1039" s="22" t="s">
        <v>78</v>
      </c>
      <c r="Q1039" s="23" t="s">
        <v>3221</v>
      </c>
      <c r="V1039" s="25" t="s">
        <v>61</v>
      </c>
      <c r="W1039" s="65" t="s">
        <v>1953</v>
      </c>
      <c r="X1039" s="106" t="s">
        <v>415</v>
      </c>
      <c r="Y1039" s="25" t="s">
        <v>3222</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1859</v>
      </c>
      <c r="BR1039" s="5" t="s">
        <v>3223</v>
      </c>
    </row>
    <row r="1040" spans="1:70" hidden="1" x14ac:dyDescent="0.2">
      <c r="A1040" s="91">
        <v>1220</v>
      </c>
      <c r="B1040" s="229" t="s">
        <v>3218</v>
      </c>
      <c r="C1040" s="259" t="s">
        <v>3219</v>
      </c>
      <c r="D1040" s="229" t="s">
        <v>3224</v>
      </c>
      <c r="E1040" s="3" t="s">
        <v>3195</v>
      </c>
      <c r="F1040" s="26" t="s">
        <v>102</v>
      </c>
      <c r="G1040" s="26" t="s">
        <v>55</v>
      </c>
      <c r="H1040" s="26" t="s">
        <v>193</v>
      </c>
      <c r="J1040" s="22">
        <v>200</v>
      </c>
      <c r="L1040" s="28" t="s">
        <v>57</v>
      </c>
      <c r="M1040" s="22" t="s">
        <v>58</v>
      </c>
      <c r="N1040" s="22">
        <v>0</v>
      </c>
      <c r="O1040" s="22" t="s">
        <v>59</v>
      </c>
      <c r="P1040" s="22" t="s">
        <v>78</v>
      </c>
      <c r="V1040" s="25" t="s">
        <v>61</v>
      </c>
      <c r="W1040" s="65" t="s">
        <v>1953</v>
      </c>
      <c r="X1040" s="106" t="s">
        <v>415</v>
      </c>
      <c r="Y1040" s="25" t="s">
        <v>3222</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1859</v>
      </c>
      <c r="BR1040" s="5" t="s">
        <v>3223</v>
      </c>
    </row>
    <row r="1041" spans="1:70" hidden="1" x14ac:dyDescent="0.2">
      <c r="A1041" s="91">
        <v>1221</v>
      </c>
      <c r="B1041" s="229" t="s">
        <v>3218</v>
      </c>
      <c r="C1041" s="259" t="s">
        <v>3219</v>
      </c>
      <c r="D1041" s="229" t="s">
        <v>3225</v>
      </c>
      <c r="E1041" s="3" t="s">
        <v>3195</v>
      </c>
      <c r="F1041" s="26" t="s">
        <v>102</v>
      </c>
      <c r="G1041" s="26" t="s">
        <v>55</v>
      </c>
      <c r="H1041" s="26" t="s">
        <v>295</v>
      </c>
      <c r="J1041" s="22">
        <v>400</v>
      </c>
      <c r="L1041" s="28" t="s">
        <v>57</v>
      </c>
      <c r="M1041" s="22" t="s">
        <v>58</v>
      </c>
      <c r="N1041" s="22">
        <v>0</v>
      </c>
      <c r="O1041" s="22" t="s">
        <v>59</v>
      </c>
      <c r="P1041" s="22" t="s">
        <v>78</v>
      </c>
      <c r="V1041" s="25" t="s">
        <v>61</v>
      </c>
      <c r="W1041" s="65" t="s">
        <v>1953</v>
      </c>
      <c r="X1041" s="106" t="s">
        <v>415</v>
      </c>
      <c r="Y1041" s="25" t="s">
        <v>3222</v>
      </c>
      <c r="Z1041" s="83" t="s">
        <v>62</v>
      </c>
      <c r="AA1041" s="6">
        <v>9</v>
      </c>
      <c r="AB1041" s="6">
        <v>0</v>
      </c>
      <c r="AC1041" s="5" t="s">
        <v>3226</v>
      </c>
      <c r="AD1041" s="5" t="s">
        <v>79</v>
      </c>
      <c r="AE1041" s="5" t="s">
        <v>334</v>
      </c>
      <c r="AI1041" s="5">
        <v>26</v>
      </c>
      <c r="AJ1041" s="5">
        <v>59</v>
      </c>
      <c r="AK1041" s="6">
        <v>75.599999999999994</v>
      </c>
      <c r="AL1041" s="6" t="s">
        <v>80</v>
      </c>
      <c r="AM1041" s="6" t="s">
        <v>334</v>
      </c>
      <c r="AQ1041" s="6">
        <v>50</v>
      </c>
      <c r="AR1041" s="6">
        <v>101</v>
      </c>
      <c r="BQ1041" s="6" t="s">
        <v>1859</v>
      </c>
      <c r="BR1041" s="5" t="s">
        <v>3223</v>
      </c>
    </row>
    <row r="1042" spans="1:70" hidden="1" x14ac:dyDescent="0.2">
      <c r="A1042" s="91">
        <v>1222</v>
      </c>
      <c r="B1042" s="229" t="s">
        <v>3218</v>
      </c>
      <c r="C1042" s="259" t="s">
        <v>3219</v>
      </c>
      <c r="D1042" s="229" t="s">
        <v>3227</v>
      </c>
      <c r="E1042" s="3" t="s">
        <v>3195</v>
      </c>
      <c r="F1042" s="26" t="s">
        <v>102</v>
      </c>
      <c r="G1042" s="26" t="s">
        <v>55</v>
      </c>
      <c r="H1042" s="26" t="s">
        <v>295</v>
      </c>
      <c r="J1042" s="22">
        <v>800</v>
      </c>
      <c r="L1042" s="28" t="s">
        <v>57</v>
      </c>
      <c r="M1042" s="22" t="s">
        <v>58</v>
      </c>
      <c r="N1042" s="22">
        <v>0</v>
      </c>
      <c r="O1042" s="22" t="s">
        <v>59</v>
      </c>
      <c r="P1042" s="22" t="s">
        <v>78</v>
      </c>
      <c r="V1042" s="25" t="s">
        <v>61</v>
      </c>
      <c r="W1042" s="65" t="s">
        <v>1953</v>
      </c>
      <c r="X1042" s="106" t="s">
        <v>415</v>
      </c>
      <c r="Y1042" s="25" t="s">
        <v>3222</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1859</v>
      </c>
      <c r="BR1042" s="5" t="s">
        <v>3223</v>
      </c>
    </row>
    <row r="1043" spans="1:70" hidden="1" x14ac:dyDescent="0.2">
      <c r="A1043" s="91">
        <v>1223</v>
      </c>
      <c r="B1043" s="229" t="s">
        <v>3218</v>
      </c>
      <c r="C1043" s="259" t="s">
        <v>3219</v>
      </c>
      <c r="D1043" s="229" t="s">
        <v>3228</v>
      </c>
      <c r="E1043" s="3" t="s">
        <v>3195</v>
      </c>
      <c r="F1043" s="26" t="s">
        <v>70</v>
      </c>
      <c r="G1043" s="26" t="s">
        <v>55</v>
      </c>
      <c r="H1043" s="26" t="s">
        <v>3229</v>
      </c>
      <c r="J1043" s="22">
        <v>200</v>
      </c>
      <c r="L1043" s="28" t="s">
        <v>57</v>
      </c>
      <c r="M1043" s="22" t="s">
        <v>77</v>
      </c>
      <c r="N1043" s="22">
        <v>0</v>
      </c>
      <c r="O1043" s="22" t="s">
        <v>59</v>
      </c>
      <c r="P1043" s="22" t="s">
        <v>78</v>
      </c>
      <c r="Q1043" s="23" t="s">
        <v>3221</v>
      </c>
      <c r="V1043" s="25" t="s">
        <v>61</v>
      </c>
      <c r="W1043" s="65" t="s">
        <v>1953</v>
      </c>
      <c r="X1043" s="106" t="s">
        <v>415</v>
      </c>
      <c r="Y1043" s="25" t="s">
        <v>3222</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1859</v>
      </c>
      <c r="BR1043" s="5" t="s">
        <v>3223</v>
      </c>
    </row>
    <row r="1044" spans="1:70" hidden="1" x14ac:dyDescent="0.2">
      <c r="A1044" s="91">
        <v>1224</v>
      </c>
      <c r="B1044" s="229" t="s">
        <v>3218</v>
      </c>
      <c r="C1044" s="259" t="s">
        <v>3219</v>
      </c>
      <c r="D1044" s="229" t="s">
        <v>3230</v>
      </c>
      <c r="E1044" s="3" t="s">
        <v>3195</v>
      </c>
      <c r="F1044" s="26" t="s">
        <v>70</v>
      </c>
      <c r="G1044" s="26" t="s">
        <v>55</v>
      </c>
      <c r="H1044" s="26" t="s">
        <v>3229</v>
      </c>
      <c r="J1044" s="22">
        <v>200</v>
      </c>
      <c r="L1044" s="28" t="s">
        <v>57</v>
      </c>
      <c r="M1044" s="22" t="s">
        <v>58</v>
      </c>
      <c r="N1044" s="22">
        <v>0</v>
      </c>
      <c r="O1044" s="22" t="s">
        <v>59</v>
      </c>
      <c r="P1044" s="22" t="s">
        <v>78</v>
      </c>
      <c r="V1044" s="25" t="s">
        <v>61</v>
      </c>
      <c r="W1044" s="65" t="s">
        <v>1953</v>
      </c>
      <c r="X1044" s="106" t="s">
        <v>415</v>
      </c>
      <c r="Y1044" s="25" t="s">
        <v>3222</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1859</v>
      </c>
      <c r="BR1044" s="5" t="s">
        <v>3223</v>
      </c>
    </row>
    <row r="1045" spans="1:70" hidden="1" x14ac:dyDescent="0.2">
      <c r="A1045" s="91">
        <v>1225</v>
      </c>
      <c r="B1045" s="229" t="s">
        <v>3218</v>
      </c>
      <c r="C1045" s="259" t="s">
        <v>3219</v>
      </c>
      <c r="D1045" s="229" t="s">
        <v>3231</v>
      </c>
      <c r="E1045" s="3" t="s">
        <v>3195</v>
      </c>
      <c r="F1045" s="26" t="s">
        <v>70</v>
      </c>
      <c r="G1045" s="26" t="s">
        <v>55</v>
      </c>
      <c r="H1045" s="26" t="s">
        <v>3229</v>
      </c>
      <c r="J1045" s="22">
        <v>400</v>
      </c>
      <c r="L1045" s="28" t="s">
        <v>57</v>
      </c>
      <c r="M1045" s="22" t="s">
        <v>58</v>
      </c>
      <c r="N1045" s="22">
        <v>0</v>
      </c>
      <c r="O1045" s="22" t="s">
        <v>59</v>
      </c>
      <c r="P1045" s="22" t="s">
        <v>78</v>
      </c>
      <c r="V1045" s="25" t="s">
        <v>61</v>
      </c>
      <c r="W1045" s="65" t="s">
        <v>1953</v>
      </c>
      <c r="X1045" s="106" t="s">
        <v>415</v>
      </c>
      <c r="Y1045" s="25" t="s">
        <v>3222</v>
      </c>
      <c r="Z1045" s="83" t="s">
        <v>62</v>
      </c>
      <c r="AA1045" s="6">
        <v>9</v>
      </c>
      <c r="AB1045" s="6">
        <v>0</v>
      </c>
      <c r="AC1045" s="5" t="s">
        <v>3226</v>
      </c>
      <c r="AD1045" s="5" t="s">
        <v>79</v>
      </c>
      <c r="AE1045" s="5" t="s">
        <v>334</v>
      </c>
      <c r="AI1045" s="5">
        <v>26</v>
      </c>
      <c r="AJ1045" s="5">
        <v>59</v>
      </c>
      <c r="AK1045" s="6">
        <v>75.599999999999994</v>
      </c>
      <c r="AL1045" s="6" t="s">
        <v>80</v>
      </c>
      <c r="AM1045" s="6" t="s">
        <v>334</v>
      </c>
      <c r="AQ1045" s="6">
        <v>50</v>
      </c>
      <c r="AR1045" s="6">
        <v>101</v>
      </c>
      <c r="BQ1045" s="6" t="s">
        <v>1859</v>
      </c>
      <c r="BR1045" s="5" t="s">
        <v>3223</v>
      </c>
    </row>
    <row r="1046" spans="1:70" hidden="1" x14ac:dyDescent="0.2">
      <c r="A1046" s="91">
        <v>1226</v>
      </c>
      <c r="B1046" s="229" t="s">
        <v>3218</v>
      </c>
      <c r="C1046" s="259" t="s">
        <v>3219</v>
      </c>
      <c r="D1046" s="229" t="s">
        <v>3232</v>
      </c>
      <c r="E1046" s="3" t="s">
        <v>3195</v>
      </c>
      <c r="F1046" s="26" t="s">
        <v>70</v>
      </c>
      <c r="G1046" s="26" t="s">
        <v>55</v>
      </c>
      <c r="H1046" s="26" t="s">
        <v>3229</v>
      </c>
      <c r="J1046" s="22">
        <v>800</v>
      </c>
      <c r="L1046" s="28" t="s">
        <v>57</v>
      </c>
      <c r="M1046" s="22" t="s">
        <v>58</v>
      </c>
      <c r="N1046" s="22">
        <v>0</v>
      </c>
      <c r="O1046" s="22" t="s">
        <v>59</v>
      </c>
      <c r="P1046" s="22" t="s">
        <v>78</v>
      </c>
      <c r="V1046" s="25" t="s">
        <v>61</v>
      </c>
      <c r="W1046" s="65" t="s">
        <v>1953</v>
      </c>
      <c r="X1046" s="106" t="s">
        <v>415</v>
      </c>
      <c r="Y1046" s="25" t="s">
        <v>3222</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1859</v>
      </c>
      <c r="BR1046" s="5" t="s">
        <v>3223</v>
      </c>
    </row>
    <row r="1047" spans="1:70" hidden="1" x14ac:dyDescent="0.2">
      <c r="A1047" s="91">
        <v>1227</v>
      </c>
      <c r="B1047" s="229" t="s">
        <v>3233</v>
      </c>
      <c r="C1047" s="259" t="s">
        <v>3234</v>
      </c>
      <c r="D1047" s="229" t="s">
        <v>3224</v>
      </c>
      <c r="E1047" s="3" t="s">
        <v>3195</v>
      </c>
      <c r="F1047" s="26" t="s">
        <v>682</v>
      </c>
      <c r="G1047" s="26" t="s">
        <v>55</v>
      </c>
      <c r="H1047" s="26" t="s">
        <v>295</v>
      </c>
      <c r="J1047" s="22">
        <v>200</v>
      </c>
      <c r="L1047" s="28" t="s">
        <v>57</v>
      </c>
      <c r="M1047" s="22" t="s">
        <v>58</v>
      </c>
      <c r="N1047" s="22">
        <v>0</v>
      </c>
      <c r="O1047" s="22" t="s">
        <v>59</v>
      </c>
      <c r="P1047" s="22" t="s">
        <v>78</v>
      </c>
      <c r="V1047" s="25" t="s">
        <v>61</v>
      </c>
      <c r="W1047" s="65" t="s">
        <v>1953</v>
      </c>
      <c r="X1047" s="106" t="s">
        <v>415</v>
      </c>
      <c r="Y1047" s="25" t="s">
        <v>3235</v>
      </c>
      <c r="Z1047" s="83" t="s">
        <v>62</v>
      </c>
      <c r="AA1047" s="6">
        <v>10</v>
      </c>
      <c r="AB1047" s="6">
        <v>3</v>
      </c>
      <c r="AC1047" s="5">
        <v>56</v>
      </c>
      <c r="AD1047" s="5" t="s">
        <v>79</v>
      </c>
      <c r="AE1047" s="5" t="s">
        <v>334</v>
      </c>
      <c r="AI1047" s="5">
        <v>33</v>
      </c>
      <c r="AJ1047" s="5">
        <v>66</v>
      </c>
      <c r="BQ1047" s="6" t="s">
        <v>1859</v>
      </c>
      <c r="BR1047" s="5" t="s">
        <v>3236</v>
      </c>
    </row>
    <row r="1048" spans="1:70" hidden="1" x14ac:dyDescent="0.2">
      <c r="A1048" s="91">
        <v>1228</v>
      </c>
      <c r="B1048" s="229" t="s">
        <v>3233</v>
      </c>
      <c r="C1048" s="259" t="s">
        <v>3234</v>
      </c>
      <c r="D1048" s="229" t="s">
        <v>3225</v>
      </c>
      <c r="E1048" s="3" t="s">
        <v>3195</v>
      </c>
      <c r="F1048" s="26" t="s">
        <v>682</v>
      </c>
      <c r="G1048" s="26" t="s">
        <v>55</v>
      </c>
      <c r="H1048" s="26" t="s">
        <v>295</v>
      </c>
      <c r="J1048" s="22">
        <v>400</v>
      </c>
      <c r="L1048" s="28" t="s">
        <v>57</v>
      </c>
      <c r="M1048" s="22" t="s">
        <v>58</v>
      </c>
      <c r="N1048" s="22">
        <v>0</v>
      </c>
      <c r="O1048" s="22" t="s">
        <v>59</v>
      </c>
      <c r="P1048" s="22" t="s">
        <v>78</v>
      </c>
      <c r="V1048" s="25" t="s">
        <v>61</v>
      </c>
      <c r="W1048" s="65" t="s">
        <v>1953</v>
      </c>
      <c r="X1048" s="106" t="s">
        <v>415</v>
      </c>
      <c r="Y1048" s="25" t="s">
        <v>3235</v>
      </c>
      <c r="Z1048" s="83" t="s">
        <v>62</v>
      </c>
      <c r="AA1048" s="6">
        <v>10</v>
      </c>
      <c r="AB1048" s="6">
        <v>3</v>
      </c>
      <c r="AC1048" s="5">
        <v>56</v>
      </c>
      <c r="AD1048" s="5" t="s">
        <v>79</v>
      </c>
      <c r="AE1048" s="5" t="s">
        <v>334</v>
      </c>
      <c r="AI1048" s="5">
        <v>33</v>
      </c>
      <c r="AJ1048" s="5">
        <v>66</v>
      </c>
      <c r="BQ1048" s="6" t="s">
        <v>1859</v>
      </c>
      <c r="BR1048" s="5" t="s">
        <v>3236</v>
      </c>
    </row>
    <row r="1049" spans="1:70" hidden="1" x14ac:dyDescent="0.2">
      <c r="A1049" s="91">
        <v>1229</v>
      </c>
      <c r="B1049" s="229" t="s">
        <v>3233</v>
      </c>
      <c r="C1049" s="259" t="s">
        <v>3234</v>
      </c>
      <c r="D1049" s="229" t="s">
        <v>3237</v>
      </c>
      <c r="E1049" s="3" t="s">
        <v>3195</v>
      </c>
      <c r="F1049" s="26" t="s">
        <v>682</v>
      </c>
      <c r="G1049" s="26" t="s">
        <v>55</v>
      </c>
      <c r="H1049" s="26" t="s">
        <v>3238</v>
      </c>
      <c r="J1049" s="22">
        <v>200</v>
      </c>
      <c r="L1049" s="28" t="s">
        <v>57</v>
      </c>
      <c r="M1049" s="22" t="s">
        <v>58</v>
      </c>
      <c r="N1049" s="22">
        <v>0</v>
      </c>
      <c r="O1049" s="22" t="s">
        <v>59</v>
      </c>
      <c r="P1049" s="22" t="s">
        <v>78</v>
      </c>
      <c r="V1049" s="25" t="s">
        <v>61</v>
      </c>
      <c r="W1049" s="65" t="s">
        <v>1953</v>
      </c>
      <c r="X1049" s="106" t="s">
        <v>415</v>
      </c>
      <c r="Y1049" s="25" t="s">
        <v>3235</v>
      </c>
      <c r="Z1049" s="83" t="s">
        <v>62</v>
      </c>
      <c r="AA1049" s="6">
        <v>10</v>
      </c>
      <c r="AB1049" s="6">
        <v>3</v>
      </c>
      <c r="AC1049" s="5">
        <v>55</v>
      </c>
      <c r="AD1049" s="5" t="s">
        <v>79</v>
      </c>
      <c r="AE1049" s="5" t="s">
        <v>334</v>
      </c>
      <c r="AI1049" s="5">
        <v>37</v>
      </c>
      <c r="AJ1049" s="5">
        <v>67</v>
      </c>
      <c r="BQ1049" s="6" t="s">
        <v>1859</v>
      </c>
      <c r="BR1049" s="5" t="s">
        <v>3236</v>
      </c>
    </row>
    <row r="1050" spans="1:70" hidden="1" x14ac:dyDescent="0.2">
      <c r="A1050" s="91">
        <v>1230</v>
      </c>
      <c r="B1050" s="229" t="s">
        <v>3233</v>
      </c>
      <c r="C1050" s="259" t="s">
        <v>3234</v>
      </c>
      <c r="D1050" s="229" t="s">
        <v>3239</v>
      </c>
      <c r="E1050" s="3" t="s">
        <v>3195</v>
      </c>
      <c r="F1050" s="26" t="s">
        <v>682</v>
      </c>
      <c r="G1050" s="26" t="s">
        <v>55</v>
      </c>
      <c r="H1050" s="26" t="s">
        <v>3238</v>
      </c>
      <c r="J1050" s="22">
        <v>200</v>
      </c>
      <c r="L1050" s="28" t="s">
        <v>57</v>
      </c>
      <c r="M1050" s="22" t="s">
        <v>58</v>
      </c>
      <c r="N1050" s="22">
        <v>0</v>
      </c>
      <c r="O1050" s="22" t="s">
        <v>59</v>
      </c>
      <c r="P1050" s="22" t="s">
        <v>78</v>
      </c>
      <c r="V1050" s="25" t="s">
        <v>435</v>
      </c>
      <c r="Y1050" s="25" t="s">
        <v>3240</v>
      </c>
      <c r="Z1050" s="83" t="s">
        <v>62</v>
      </c>
      <c r="AA1050" s="6">
        <v>10</v>
      </c>
      <c r="AB1050" s="6">
        <v>3</v>
      </c>
      <c r="AC1050" s="5">
        <v>55</v>
      </c>
      <c r="AD1050" s="5" t="s">
        <v>79</v>
      </c>
      <c r="AE1050" s="5" t="s">
        <v>334</v>
      </c>
      <c r="AI1050" s="5">
        <v>37</v>
      </c>
      <c r="AJ1050" s="5">
        <v>67</v>
      </c>
      <c r="BQ1050" s="6" t="s">
        <v>1859</v>
      </c>
      <c r="BR1050" s="5" t="s">
        <v>3236</v>
      </c>
    </row>
    <row r="1051" spans="1:70" hidden="1" x14ac:dyDescent="0.2">
      <c r="A1051" s="91">
        <v>1231</v>
      </c>
      <c r="B1051" s="229" t="s">
        <v>3241</v>
      </c>
      <c r="C1051" s="259" t="s">
        <v>3242</v>
      </c>
      <c r="D1051" s="229" t="s">
        <v>3243</v>
      </c>
      <c r="E1051" s="3" t="s">
        <v>3195</v>
      </c>
      <c r="F1051" s="26" t="s">
        <v>102</v>
      </c>
      <c r="G1051" s="26" t="s">
        <v>55</v>
      </c>
      <c r="H1051" s="26" t="s">
        <v>193</v>
      </c>
      <c r="J1051" s="22">
        <v>200</v>
      </c>
      <c r="L1051" s="28" t="s">
        <v>57</v>
      </c>
      <c r="M1051" s="22" t="s">
        <v>77</v>
      </c>
      <c r="N1051" s="22">
        <v>0</v>
      </c>
      <c r="O1051" s="22" t="s">
        <v>59</v>
      </c>
      <c r="P1051" s="22" t="s">
        <v>78</v>
      </c>
      <c r="R1051" s="23" t="s">
        <v>3244</v>
      </c>
      <c r="S1051" s="24">
        <v>5</v>
      </c>
      <c r="V1051" s="25" t="s">
        <v>61</v>
      </c>
      <c r="W1051" s="65" t="s">
        <v>1953</v>
      </c>
      <c r="X1051" s="106" t="s">
        <v>415</v>
      </c>
      <c r="Y1051" s="25" t="s">
        <v>3245</v>
      </c>
      <c r="Z1051" s="83" t="s">
        <v>62</v>
      </c>
      <c r="AA1051" s="6">
        <v>6</v>
      </c>
      <c r="AD1051" s="5" t="s">
        <v>79</v>
      </c>
      <c r="AI1051" s="5">
        <v>20</v>
      </c>
      <c r="AJ1051" s="5">
        <v>54</v>
      </c>
      <c r="AL1051" s="6" t="s">
        <v>80</v>
      </c>
      <c r="AQ1051" s="6">
        <v>59</v>
      </c>
      <c r="AR1051" s="6">
        <v>81</v>
      </c>
      <c r="BQ1051" s="6" t="s">
        <v>1824</v>
      </c>
      <c r="BR1051" s="5" t="s">
        <v>3246</v>
      </c>
    </row>
    <row r="1052" spans="1:70" hidden="1" x14ac:dyDescent="0.2">
      <c r="A1052" s="91">
        <v>1232</v>
      </c>
      <c r="B1052" s="229" t="s">
        <v>3241</v>
      </c>
      <c r="C1052" s="259" t="s">
        <v>3242</v>
      </c>
      <c r="D1052" s="229" t="s">
        <v>3247</v>
      </c>
      <c r="E1052" s="3" t="s">
        <v>3195</v>
      </c>
      <c r="F1052" s="26" t="s">
        <v>102</v>
      </c>
      <c r="G1052" s="26" t="s">
        <v>55</v>
      </c>
      <c r="H1052" s="26" t="s">
        <v>3238</v>
      </c>
      <c r="J1052" s="22">
        <v>200</v>
      </c>
      <c r="L1052" s="28" t="s">
        <v>57</v>
      </c>
      <c r="M1052" s="22" t="s">
        <v>77</v>
      </c>
      <c r="N1052" s="22">
        <v>0</v>
      </c>
      <c r="O1052" s="22" t="s">
        <v>59</v>
      </c>
      <c r="P1052" s="22" t="s">
        <v>78</v>
      </c>
      <c r="R1052" s="23" t="s">
        <v>3244</v>
      </c>
      <c r="S1052" s="24">
        <v>30</v>
      </c>
      <c r="V1052" s="25" t="s">
        <v>61</v>
      </c>
      <c r="W1052" s="65" t="s">
        <v>1953</v>
      </c>
      <c r="X1052" s="106" t="s">
        <v>415</v>
      </c>
      <c r="Y1052" s="25" t="s">
        <v>3245</v>
      </c>
      <c r="Z1052" s="83" t="s">
        <v>62</v>
      </c>
      <c r="AA1052" s="6">
        <v>4</v>
      </c>
      <c r="BQ1052" s="6" t="s">
        <v>1824</v>
      </c>
      <c r="BR1052" s="5" t="s">
        <v>3246</v>
      </c>
    </row>
    <row r="1053" spans="1:70" hidden="1" x14ac:dyDescent="0.2">
      <c r="A1053" s="91">
        <v>1233</v>
      </c>
      <c r="B1053" s="229" t="s">
        <v>3248</v>
      </c>
      <c r="C1053" s="259" t="s">
        <v>3249</v>
      </c>
      <c r="D1053" s="229" t="s">
        <v>3250</v>
      </c>
      <c r="E1053" s="3" t="s">
        <v>3195</v>
      </c>
      <c r="F1053" s="26" t="s">
        <v>102</v>
      </c>
      <c r="G1053" s="26" t="s">
        <v>55</v>
      </c>
      <c r="H1053" s="26" t="s">
        <v>295</v>
      </c>
      <c r="J1053" s="22">
        <v>300</v>
      </c>
      <c r="L1053" s="28" t="s">
        <v>57</v>
      </c>
      <c r="M1053" s="22" t="s">
        <v>77</v>
      </c>
      <c r="N1053" s="22">
        <v>0</v>
      </c>
      <c r="O1053" s="22" t="s">
        <v>59</v>
      </c>
      <c r="P1053" s="22" t="s">
        <v>78</v>
      </c>
      <c r="R1053" s="23" t="s">
        <v>3251</v>
      </c>
      <c r="S1053" s="24">
        <v>2</v>
      </c>
      <c r="Z1053" s="83" t="s">
        <v>62</v>
      </c>
      <c r="AA1053" s="6">
        <v>8</v>
      </c>
      <c r="AB1053" s="6">
        <v>0</v>
      </c>
      <c r="AD1053" s="5" t="s">
        <v>79</v>
      </c>
      <c r="AI1053" s="5">
        <v>21</v>
      </c>
      <c r="AJ1053" s="5">
        <v>35</v>
      </c>
      <c r="AL1053" s="6" t="s">
        <v>80</v>
      </c>
      <c r="AQ1053" s="6">
        <v>50</v>
      </c>
      <c r="AR1053" s="6">
        <v>90</v>
      </c>
      <c r="BQ1053" s="6" t="s">
        <v>3252</v>
      </c>
      <c r="BR1053" s="5" t="s">
        <v>3253</v>
      </c>
    </row>
    <row r="1054" spans="1:70" hidden="1" x14ac:dyDescent="0.2">
      <c r="A1054" s="91">
        <v>1234</v>
      </c>
      <c r="B1054" s="229" t="s">
        <v>3254</v>
      </c>
      <c r="C1054" s="259" t="s">
        <v>3255</v>
      </c>
      <c r="D1054" s="229" t="s">
        <v>3256</v>
      </c>
      <c r="E1054" s="3" t="s">
        <v>3195</v>
      </c>
      <c r="F1054" s="26" t="s">
        <v>682</v>
      </c>
      <c r="G1054" s="26" t="s">
        <v>75</v>
      </c>
      <c r="H1054" s="26" t="s">
        <v>3257</v>
      </c>
      <c r="J1054" s="22">
        <v>300</v>
      </c>
      <c r="L1054" s="28" t="s">
        <v>57</v>
      </c>
      <c r="M1054" s="22" t="s">
        <v>77</v>
      </c>
      <c r="N1054" s="22">
        <v>1</v>
      </c>
      <c r="O1054" s="22" t="s">
        <v>59</v>
      </c>
      <c r="P1054" s="22" t="s">
        <v>78</v>
      </c>
      <c r="R1054" s="23" t="s">
        <v>3258</v>
      </c>
      <c r="S1054" s="24">
        <v>2</v>
      </c>
      <c r="V1054" s="25" t="s">
        <v>61</v>
      </c>
      <c r="W1054" s="65" t="s">
        <v>1953</v>
      </c>
      <c r="X1054" s="106" t="s">
        <v>333</v>
      </c>
      <c r="Z1054" s="83" t="s">
        <v>62</v>
      </c>
      <c r="AA1054" s="6">
        <v>1</v>
      </c>
      <c r="BQ1054" s="6" t="s">
        <v>213</v>
      </c>
    </row>
    <row r="1055" spans="1:70" hidden="1" x14ac:dyDescent="0.2">
      <c r="A1055" s="91">
        <v>1235</v>
      </c>
      <c r="B1055" s="229" t="s">
        <v>3254</v>
      </c>
      <c r="C1055" s="259" t="s">
        <v>3255</v>
      </c>
      <c r="D1055" s="229" t="s">
        <v>3259</v>
      </c>
      <c r="E1055" s="3" t="s">
        <v>3195</v>
      </c>
      <c r="F1055" s="26" t="s">
        <v>682</v>
      </c>
      <c r="G1055" s="26" t="s">
        <v>75</v>
      </c>
      <c r="H1055" s="26" t="s">
        <v>3257</v>
      </c>
      <c r="J1055" s="22">
        <v>300</v>
      </c>
      <c r="L1055" s="28" t="s">
        <v>57</v>
      </c>
      <c r="M1055" s="22" t="s">
        <v>77</v>
      </c>
      <c r="N1055" s="22">
        <v>2</v>
      </c>
      <c r="O1055" s="22" t="s">
        <v>59</v>
      </c>
      <c r="P1055" s="22" t="s">
        <v>78</v>
      </c>
      <c r="R1055" s="23" t="s">
        <v>3258</v>
      </c>
      <c r="S1055" s="24">
        <v>2</v>
      </c>
      <c r="V1055" s="25" t="s">
        <v>61</v>
      </c>
      <c r="W1055" s="65" t="s">
        <v>1953</v>
      </c>
      <c r="X1055" s="106" t="s">
        <v>333</v>
      </c>
      <c r="Z1055" s="83" t="s">
        <v>62</v>
      </c>
      <c r="AA1055" s="6">
        <v>1</v>
      </c>
      <c r="BQ1055" s="6" t="s">
        <v>213</v>
      </c>
    </row>
    <row r="1056" spans="1:70" hidden="1" x14ac:dyDescent="0.2">
      <c r="A1056" s="91">
        <v>1236</v>
      </c>
      <c r="B1056" s="229" t="s">
        <v>3254</v>
      </c>
      <c r="C1056" s="259" t="s">
        <v>3255</v>
      </c>
      <c r="D1056" s="229" t="s">
        <v>3260</v>
      </c>
      <c r="E1056" s="3" t="s">
        <v>3195</v>
      </c>
      <c r="F1056" s="26" t="s">
        <v>682</v>
      </c>
      <c r="G1056" s="26" t="s">
        <v>75</v>
      </c>
      <c r="H1056" s="26" t="s">
        <v>3257</v>
      </c>
      <c r="J1056" s="22">
        <v>300</v>
      </c>
      <c r="L1056" s="28" t="s">
        <v>57</v>
      </c>
      <c r="M1056" s="22" t="s">
        <v>77</v>
      </c>
      <c r="N1056" s="22">
        <v>3</v>
      </c>
      <c r="O1056" s="22" t="s">
        <v>59</v>
      </c>
      <c r="P1056" s="22" t="s">
        <v>78</v>
      </c>
      <c r="R1056" s="23" t="s">
        <v>3258</v>
      </c>
      <c r="S1056" s="24">
        <v>2</v>
      </c>
      <c r="V1056" s="25" t="s">
        <v>61</v>
      </c>
      <c r="W1056" s="65" t="s">
        <v>1953</v>
      </c>
      <c r="X1056" s="106" t="s">
        <v>333</v>
      </c>
      <c r="Z1056" s="83" t="s">
        <v>62</v>
      </c>
      <c r="AA1056" s="6">
        <v>1</v>
      </c>
      <c r="BQ1056" s="6" t="s">
        <v>213</v>
      </c>
    </row>
    <row r="1057" spans="1:69" hidden="1" x14ac:dyDescent="0.2">
      <c r="A1057" s="91">
        <v>1237</v>
      </c>
      <c r="B1057" s="229" t="s">
        <v>3254</v>
      </c>
      <c r="C1057" s="259" t="s">
        <v>3255</v>
      </c>
      <c r="D1057" s="229" t="s">
        <v>3261</v>
      </c>
      <c r="E1057" s="3" t="s">
        <v>3195</v>
      </c>
      <c r="F1057" s="26" t="s">
        <v>682</v>
      </c>
      <c r="G1057" s="26" t="s">
        <v>75</v>
      </c>
      <c r="H1057" s="26" t="s">
        <v>3257</v>
      </c>
      <c r="J1057" s="22">
        <v>300</v>
      </c>
      <c r="L1057" s="28" t="s">
        <v>57</v>
      </c>
      <c r="M1057" s="22" t="s">
        <v>77</v>
      </c>
      <c r="N1057" s="22">
        <v>4</v>
      </c>
      <c r="O1057" s="22" t="s">
        <v>59</v>
      </c>
      <c r="P1057" s="22" t="s">
        <v>78</v>
      </c>
      <c r="R1057" s="23" t="s">
        <v>3258</v>
      </c>
      <c r="S1057" s="24">
        <v>2</v>
      </c>
      <c r="V1057" s="25" t="s">
        <v>61</v>
      </c>
      <c r="W1057" s="65" t="s">
        <v>1953</v>
      </c>
      <c r="X1057" s="106" t="s">
        <v>333</v>
      </c>
      <c r="Z1057" s="83" t="s">
        <v>62</v>
      </c>
      <c r="AA1057" s="6">
        <v>1</v>
      </c>
      <c r="BQ1057" s="6" t="s">
        <v>213</v>
      </c>
    </row>
    <row r="1058" spans="1:69" hidden="1" x14ac:dyDescent="0.2">
      <c r="A1058" s="91">
        <v>1238</v>
      </c>
      <c r="B1058" s="229" t="s">
        <v>3254</v>
      </c>
      <c r="C1058" s="259" t="s">
        <v>3255</v>
      </c>
      <c r="D1058" s="229" t="s">
        <v>3262</v>
      </c>
      <c r="E1058" s="3" t="s">
        <v>3195</v>
      </c>
      <c r="F1058" s="26" t="s">
        <v>682</v>
      </c>
      <c r="G1058" s="26" t="s">
        <v>75</v>
      </c>
      <c r="H1058" s="26" t="s">
        <v>3257</v>
      </c>
      <c r="J1058" s="22">
        <v>300</v>
      </c>
      <c r="L1058" s="28" t="s">
        <v>57</v>
      </c>
      <c r="M1058" s="22" t="s">
        <v>77</v>
      </c>
      <c r="N1058" s="22">
        <v>5</v>
      </c>
      <c r="O1058" s="22" t="s">
        <v>59</v>
      </c>
      <c r="P1058" s="22" t="s">
        <v>78</v>
      </c>
      <c r="R1058" s="23" t="s">
        <v>3258</v>
      </c>
      <c r="S1058" s="24">
        <v>2</v>
      </c>
      <c r="V1058" s="25" t="s">
        <v>61</v>
      </c>
      <c r="W1058" s="65" t="s">
        <v>1953</v>
      </c>
      <c r="X1058" s="106" t="s">
        <v>333</v>
      </c>
      <c r="Z1058" s="83" t="s">
        <v>62</v>
      </c>
      <c r="AA1058" s="6">
        <v>1</v>
      </c>
      <c r="BQ1058" s="6" t="s">
        <v>213</v>
      </c>
    </row>
    <row r="1059" spans="1:69" hidden="1" x14ac:dyDescent="0.2">
      <c r="A1059" s="91">
        <v>1239</v>
      </c>
      <c r="B1059" s="229" t="s">
        <v>3254</v>
      </c>
      <c r="C1059" s="259" t="s">
        <v>3255</v>
      </c>
      <c r="D1059" s="229" t="s">
        <v>3263</v>
      </c>
      <c r="E1059" s="3" t="s">
        <v>3195</v>
      </c>
      <c r="F1059" s="26" t="s">
        <v>682</v>
      </c>
      <c r="G1059" s="26" t="s">
        <v>75</v>
      </c>
      <c r="H1059" s="26" t="s">
        <v>3257</v>
      </c>
      <c r="J1059" s="22">
        <v>300</v>
      </c>
      <c r="L1059" s="28" t="s">
        <v>57</v>
      </c>
      <c r="M1059" s="22" t="s">
        <v>77</v>
      </c>
      <c r="N1059" s="22">
        <v>6</v>
      </c>
      <c r="O1059" s="22" t="s">
        <v>59</v>
      </c>
      <c r="P1059" s="22" t="s">
        <v>78</v>
      </c>
      <c r="R1059" s="23" t="s">
        <v>3258</v>
      </c>
      <c r="S1059" s="24">
        <v>2</v>
      </c>
      <c r="V1059" s="25" t="s">
        <v>61</v>
      </c>
      <c r="W1059" s="65" t="s">
        <v>1953</v>
      </c>
      <c r="X1059" s="106" t="s">
        <v>333</v>
      </c>
      <c r="Z1059" s="83" t="s">
        <v>62</v>
      </c>
      <c r="AA1059" s="6">
        <v>1</v>
      </c>
      <c r="BQ1059" s="6" t="s">
        <v>213</v>
      </c>
    </row>
    <row r="1060" spans="1:69" hidden="1" x14ac:dyDescent="0.2">
      <c r="A1060" s="91">
        <v>1240</v>
      </c>
      <c r="B1060" s="229" t="s">
        <v>3254</v>
      </c>
      <c r="C1060" s="259" t="s">
        <v>3255</v>
      </c>
      <c r="D1060" s="229" t="s">
        <v>3264</v>
      </c>
      <c r="E1060" s="3" t="s">
        <v>3195</v>
      </c>
      <c r="F1060" s="26" t="s">
        <v>682</v>
      </c>
      <c r="G1060" s="26" t="s">
        <v>75</v>
      </c>
      <c r="H1060" s="26" t="s">
        <v>3257</v>
      </c>
      <c r="J1060" s="22">
        <v>300</v>
      </c>
      <c r="L1060" s="28" t="s">
        <v>57</v>
      </c>
      <c r="M1060" s="22" t="s">
        <v>77</v>
      </c>
      <c r="N1060" s="22">
        <v>7</v>
      </c>
      <c r="O1060" s="22" t="s">
        <v>59</v>
      </c>
      <c r="P1060" s="22" t="s">
        <v>78</v>
      </c>
      <c r="R1060" s="23" t="s">
        <v>3258</v>
      </c>
      <c r="S1060" s="24">
        <v>2</v>
      </c>
      <c r="V1060" s="25" t="s">
        <v>61</v>
      </c>
      <c r="W1060" s="65" t="s">
        <v>1953</v>
      </c>
      <c r="X1060" s="106" t="s">
        <v>333</v>
      </c>
      <c r="Z1060" s="83" t="s">
        <v>62</v>
      </c>
      <c r="AA1060" s="6">
        <v>1</v>
      </c>
      <c r="BQ1060" s="6" t="s">
        <v>213</v>
      </c>
    </row>
    <row r="1061" spans="1:69" hidden="1" x14ac:dyDescent="0.2">
      <c r="A1061" s="91">
        <v>1241</v>
      </c>
      <c r="B1061" s="229" t="s">
        <v>3254</v>
      </c>
      <c r="C1061" s="259" t="s">
        <v>3255</v>
      </c>
      <c r="D1061" s="229" t="s">
        <v>3265</v>
      </c>
      <c r="E1061" s="3" t="s">
        <v>3195</v>
      </c>
      <c r="F1061" s="26" t="s">
        <v>682</v>
      </c>
      <c r="G1061" s="26" t="s">
        <v>75</v>
      </c>
      <c r="H1061" s="26" t="s">
        <v>3257</v>
      </c>
      <c r="J1061" s="22">
        <v>300</v>
      </c>
      <c r="L1061" s="28" t="s">
        <v>57</v>
      </c>
      <c r="M1061" s="22" t="s">
        <v>77</v>
      </c>
      <c r="N1061" s="22">
        <v>8</v>
      </c>
      <c r="O1061" s="22" t="s">
        <v>59</v>
      </c>
      <c r="P1061" s="22" t="s">
        <v>78</v>
      </c>
      <c r="R1061" s="23" t="s">
        <v>3258</v>
      </c>
      <c r="S1061" s="24">
        <v>2</v>
      </c>
      <c r="V1061" s="25" t="s">
        <v>61</v>
      </c>
      <c r="W1061" s="65" t="s">
        <v>1953</v>
      </c>
      <c r="X1061" s="106" t="s">
        <v>333</v>
      </c>
      <c r="Z1061" s="83" t="s">
        <v>62</v>
      </c>
      <c r="AA1061" s="6">
        <v>1</v>
      </c>
      <c r="BQ1061" s="6" t="s">
        <v>213</v>
      </c>
    </row>
    <row r="1062" spans="1:69" hidden="1" x14ac:dyDescent="0.2">
      <c r="A1062" s="91">
        <v>1242</v>
      </c>
      <c r="B1062" s="229" t="s">
        <v>3254</v>
      </c>
      <c r="C1062" s="259" t="s">
        <v>3255</v>
      </c>
      <c r="D1062" s="229" t="s">
        <v>3266</v>
      </c>
      <c r="E1062" s="3" t="s">
        <v>3195</v>
      </c>
      <c r="F1062" s="26" t="s">
        <v>682</v>
      </c>
      <c r="G1062" s="26" t="s">
        <v>75</v>
      </c>
      <c r="H1062" s="26" t="s">
        <v>3257</v>
      </c>
      <c r="J1062" s="22">
        <v>300</v>
      </c>
      <c r="L1062" s="28" t="s">
        <v>57</v>
      </c>
      <c r="M1062" s="22" t="s">
        <v>77</v>
      </c>
      <c r="N1062" s="22">
        <v>9</v>
      </c>
      <c r="O1062" s="22" t="s">
        <v>59</v>
      </c>
      <c r="P1062" s="22" t="s">
        <v>78</v>
      </c>
      <c r="R1062" s="23" t="s">
        <v>3258</v>
      </c>
      <c r="S1062" s="24">
        <v>2</v>
      </c>
      <c r="V1062" s="25" t="s">
        <v>61</v>
      </c>
      <c r="W1062" s="65" t="s">
        <v>1953</v>
      </c>
      <c r="X1062" s="106" t="s">
        <v>333</v>
      </c>
      <c r="Z1062" s="83" t="s">
        <v>62</v>
      </c>
      <c r="AA1062" s="6">
        <v>1</v>
      </c>
      <c r="BQ1062" s="6" t="s">
        <v>213</v>
      </c>
    </row>
    <row r="1063" spans="1:69" hidden="1" x14ac:dyDescent="0.2">
      <c r="A1063" s="91">
        <v>1243</v>
      </c>
      <c r="B1063" s="229" t="s">
        <v>3254</v>
      </c>
      <c r="C1063" s="259" t="s">
        <v>3255</v>
      </c>
      <c r="D1063" s="229" t="s">
        <v>3267</v>
      </c>
      <c r="E1063" s="3" t="s">
        <v>3195</v>
      </c>
      <c r="F1063" s="26" t="s">
        <v>682</v>
      </c>
      <c r="G1063" s="26" t="s">
        <v>75</v>
      </c>
      <c r="H1063" s="26" t="s">
        <v>3257</v>
      </c>
      <c r="J1063" s="22">
        <v>300</v>
      </c>
      <c r="L1063" s="28" t="s">
        <v>57</v>
      </c>
      <c r="M1063" s="22" t="s">
        <v>77</v>
      </c>
      <c r="N1063" s="22">
        <v>10</v>
      </c>
      <c r="O1063" s="22" t="s">
        <v>59</v>
      </c>
      <c r="P1063" s="22" t="s">
        <v>78</v>
      </c>
      <c r="R1063" s="23" t="s">
        <v>3258</v>
      </c>
      <c r="S1063" s="24">
        <v>2</v>
      </c>
      <c r="V1063" s="25" t="s">
        <v>61</v>
      </c>
      <c r="W1063" s="65" t="s">
        <v>1953</v>
      </c>
      <c r="X1063" s="106" t="s">
        <v>333</v>
      </c>
      <c r="Z1063" s="83" t="s">
        <v>62</v>
      </c>
      <c r="AA1063" s="6">
        <v>1</v>
      </c>
      <c r="BQ1063" s="6" t="s">
        <v>213</v>
      </c>
    </row>
    <row r="1064" spans="1:69" hidden="1" x14ac:dyDescent="0.2">
      <c r="A1064" s="91">
        <v>1244</v>
      </c>
      <c r="B1064" s="229" t="s">
        <v>3254</v>
      </c>
      <c r="C1064" s="259" t="s">
        <v>3255</v>
      </c>
      <c r="D1064" s="229" t="s">
        <v>3268</v>
      </c>
      <c r="E1064" s="3" t="s">
        <v>3195</v>
      </c>
      <c r="F1064" s="26" t="s">
        <v>682</v>
      </c>
      <c r="G1064" s="26" t="s">
        <v>75</v>
      </c>
      <c r="H1064" s="26" t="s">
        <v>3257</v>
      </c>
      <c r="J1064" s="22">
        <v>300</v>
      </c>
      <c r="L1064" s="28" t="s">
        <v>57</v>
      </c>
      <c r="M1064" s="22" t="s">
        <v>77</v>
      </c>
      <c r="N1064" s="22">
        <v>11</v>
      </c>
      <c r="O1064" s="22" t="s">
        <v>59</v>
      </c>
      <c r="P1064" s="22" t="s">
        <v>78</v>
      </c>
      <c r="R1064" s="23" t="s">
        <v>3258</v>
      </c>
      <c r="S1064" s="24">
        <v>2</v>
      </c>
      <c r="V1064" s="25" t="s">
        <v>61</v>
      </c>
      <c r="W1064" s="65" t="s">
        <v>1953</v>
      </c>
      <c r="X1064" s="106" t="s">
        <v>333</v>
      </c>
      <c r="Z1064" s="83" t="s">
        <v>62</v>
      </c>
      <c r="AA1064" s="6">
        <v>1</v>
      </c>
      <c r="BQ1064" s="6" t="s">
        <v>213</v>
      </c>
    </row>
    <row r="1065" spans="1:69" hidden="1" x14ac:dyDescent="0.2">
      <c r="A1065" s="91">
        <v>1245</v>
      </c>
      <c r="B1065" s="229" t="s">
        <v>3254</v>
      </c>
      <c r="C1065" s="259" t="s">
        <v>3255</v>
      </c>
      <c r="D1065" s="229" t="s">
        <v>3269</v>
      </c>
      <c r="E1065" s="3" t="s">
        <v>3195</v>
      </c>
      <c r="F1065" s="26" t="s">
        <v>682</v>
      </c>
      <c r="G1065" s="26" t="s">
        <v>75</v>
      </c>
      <c r="H1065" s="26" t="s">
        <v>3257</v>
      </c>
      <c r="J1065" s="22">
        <v>300</v>
      </c>
      <c r="L1065" s="28" t="s">
        <v>57</v>
      </c>
      <c r="M1065" s="22" t="s">
        <v>77</v>
      </c>
      <c r="N1065" s="22">
        <v>12</v>
      </c>
      <c r="O1065" s="22" t="s">
        <v>59</v>
      </c>
      <c r="P1065" s="22" t="s">
        <v>78</v>
      </c>
      <c r="R1065" s="23" t="s">
        <v>3258</v>
      </c>
      <c r="S1065" s="24">
        <v>2</v>
      </c>
      <c r="V1065" s="25" t="s">
        <v>61</v>
      </c>
      <c r="W1065" s="65" t="s">
        <v>1953</v>
      </c>
      <c r="X1065" s="106" t="s">
        <v>333</v>
      </c>
      <c r="Z1065" s="83" t="s">
        <v>62</v>
      </c>
      <c r="AA1065" s="6">
        <v>1</v>
      </c>
      <c r="BQ1065" s="6" t="s">
        <v>213</v>
      </c>
    </row>
    <row r="1066" spans="1:69" hidden="1" x14ac:dyDescent="0.2">
      <c r="A1066" s="91">
        <v>1246</v>
      </c>
      <c r="B1066" s="229" t="s">
        <v>3254</v>
      </c>
      <c r="C1066" s="259" t="s">
        <v>3255</v>
      </c>
      <c r="D1066" s="229" t="s">
        <v>3270</v>
      </c>
      <c r="E1066" s="3" t="s">
        <v>3195</v>
      </c>
      <c r="F1066" s="26" t="s">
        <v>682</v>
      </c>
      <c r="G1066" s="26" t="s">
        <v>75</v>
      </c>
      <c r="H1066" s="26" t="s">
        <v>90</v>
      </c>
      <c r="J1066" s="22">
        <v>300</v>
      </c>
      <c r="L1066" s="28" t="s">
        <v>57</v>
      </c>
      <c r="M1066" s="22" t="s">
        <v>58</v>
      </c>
      <c r="N1066" s="22">
        <v>13</v>
      </c>
      <c r="O1066" s="22" t="s">
        <v>59</v>
      </c>
      <c r="P1066" s="22" t="s">
        <v>78</v>
      </c>
      <c r="R1066" s="23" t="s">
        <v>3271</v>
      </c>
      <c r="T1066" s="23">
        <v>240</v>
      </c>
      <c r="U1066" s="23" t="s">
        <v>3272</v>
      </c>
      <c r="V1066" s="25" t="s">
        <v>61</v>
      </c>
      <c r="W1066" s="65" t="s">
        <v>1953</v>
      </c>
      <c r="X1066" s="106" t="s">
        <v>333</v>
      </c>
      <c r="Z1066" s="83" t="s">
        <v>62</v>
      </c>
      <c r="AA1066" s="6">
        <v>1</v>
      </c>
      <c r="BQ1066" s="6" t="s">
        <v>213</v>
      </c>
    </row>
    <row r="1067" spans="1:69" hidden="1" x14ac:dyDescent="0.2">
      <c r="A1067" s="91">
        <v>1247</v>
      </c>
      <c r="B1067" s="229" t="s">
        <v>3254</v>
      </c>
      <c r="C1067" s="259" t="s">
        <v>3255</v>
      </c>
      <c r="D1067" s="229" t="s">
        <v>3273</v>
      </c>
      <c r="E1067" s="3" t="s">
        <v>3195</v>
      </c>
      <c r="F1067" s="26" t="s">
        <v>682</v>
      </c>
      <c r="G1067" s="26" t="s">
        <v>75</v>
      </c>
      <c r="H1067" s="26" t="s">
        <v>90</v>
      </c>
      <c r="J1067" s="22">
        <v>300</v>
      </c>
      <c r="L1067" s="28" t="s">
        <v>57</v>
      </c>
      <c r="M1067" s="22" t="s">
        <v>58</v>
      </c>
      <c r="N1067" s="22">
        <v>14</v>
      </c>
      <c r="O1067" s="22" t="s">
        <v>59</v>
      </c>
      <c r="P1067" s="22" t="s">
        <v>78</v>
      </c>
      <c r="R1067" s="23" t="s">
        <v>3271</v>
      </c>
      <c r="T1067" s="23">
        <v>240</v>
      </c>
      <c r="U1067" s="23" t="s">
        <v>3272</v>
      </c>
      <c r="V1067" s="25" t="s">
        <v>61</v>
      </c>
      <c r="W1067" s="65" t="s">
        <v>1953</v>
      </c>
      <c r="X1067" s="106" t="s">
        <v>333</v>
      </c>
      <c r="Z1067" s="83" t="s">
        <v>62</v>
      </c>
      <c r="AA1067" s="6">
        <v>1</v>
      </c>
      <c r="BQ1067" s="6" t="s">
        <v>213</v>
      </c>
    </row>
    <row r="1068" spans="1:69" hidden="1" x14ac:dyDescent="0.2">
      <c r="A1068" s="91">
        <v>1248</v>
      </c>
      <c r="B1068" s="229" t="s">
        <v>3254</v>
      </c>
      <c r="C1068" s="259" t="s">
        <v>3255</v>
      </c>
      <c r="D1068" s="229" t="s">
        <v>3274</v>
      </c>
      <c r="E1068" s="3" t="s">
        <v>3195</v>
      </c>
      <c r="F1068" s="26" t="s">
        <v>682</v>
      </c>
      <c r="G1068" s="26" t="s">
        <v>75</v>
      </c>
      <c r="H1068" s="26" t="s">
        <v>90</v>
      </c>
      <c r="J1068" s="22">
        <v>300</v>
      </c>
      <c r="L1068" s="28" t="s">
        <v>57</v>
      </c>
      <c r="M1068" s="22" t="s">
        <v>58</v>
      </c>
      <c r="N1068" s="22">
        <v>15</v>
      </c>
      <c r="O1068" s="22" t="s">
        <v>59</v>
      </c>
      <c r="P1068" s="22" t="s">
        <v>78</v>
      </c>
      <c r="R1068" s="23" t="s">
        <v>3271</v>
      </c>
      <c r="T1068" s="23">
        <v>240</v>
      </c>
      <c r="U1068" s="23" t="s">
        <v>3272</v>
      </c>
      <c r="V1068" s="25" t="s">
        <v>61</v>
      </c>
      <c r="W1068" s="65" t="s">
        <v>1953</v>
      </c>
      <c r="X1068" s="106" t="s">
        <v>333</v>
      </c>
      <c r="Z1068" s="83" t="s">
        <v>62</v>
      </c>
      <c r="AA1068" s="6">
        <v>1</v>
      </c>
      <c r="BQ1068" s="6" t="s">
        <v>213</v>
      </c>
    </row>
    <row r="1069" spans="1:69" hidden="1" x14ac:dyDescent="0.2">
      <c r="A1069" s="91">
        <v>1249</v>
      </c>
      <c r="B1069" s="229" t="s">
        <v>3254</v>
      </c>
      <c r="C1069" s="259" t="s">
        <v>3255</v>
      </c>
      <c r="D1069" s="229" t="s">
        <v>3275</v>
      </c>
      <c r="E1069" s="3" t="s">
        <v>3195</v>
      </c>
      <c r="F1069" s="26" t="s">
        <v>682</v>
      </c>
      <c r="G1069" s="26" t="s">
        <v>75</v>
      </c>
      <c r="H1069" s="26" t="s">
        <v>90</v>
      </c>
      <c r="J1069" s="22">
        <v>300</v>
      </c>
      <c r="L1069" s="28" t="s">
        <v>57</v>
      </c>
      <c r="M1069" s="22" t="s">
        <v>58</v>
      </c>
      <c r="N1069" s="22">
        <v>16</v>
      </c>
      <c r="O1069" s="22" t="s">
        <v>59</v>
      </c>
      <c r="P1069" s="22" t="s">
        <v>78</v>
      </c>
      <c r="R1069" s="23" t="s">
        <v>3271</v>
      </c>
      <c r="T1069" s="23">
        <v>240</v>
      </c>
      <c r="U1069" s="23" t="s">
        <v>3272</v>
      </c>
      <c r="V1069" s="25" t="s">
        <v>61</v>
      </c>
      <c r="W1069" s="65" t="s">
        <v>1953</v>
      </c>
      <c r="X1069" s="106" t="s">
        <v>333</v>
      </c>
      <c r="Z1069" s="83" t="s">
        <v>62</v>
      </c>
      <c r="AA1069" s="6">
        <v>1</v>
      </c>
      <c r="BQ1069" s="6" t="s">
        <v>213</v>
      </c>
    </row>
    <row r="1070" spans="1:69" hidden="1" x14ac:dyDescent="0.2">
      <c r="A1070" s="91">
        <v>1250</v>
      </c>
      <c r="B1070" s="229" t="s">
        <v>3254</v>
      </c>
      <c r="C1070" s="259" t="s">
        <v>3255</v>
      </c>
      <c r="D1070" s="229" t="s">
        <v>3276</v>
      </c>
      <c r="E1070" s="3" t="s">
        <v>3195</v>
      </c>
      <c r="F1070" s="26" t="s">
        <v>682</v>
      </c>
      <c r="G1070" s="26" t="s">
        <v>75</v>
      </c>
      <c r="H1070" s="26" t="s">
        <v>90</v>
      </c>
      <c r="J1070" s="22">
        <v>300</v>
      </c>
      <c r="L1070" s="28" t="s">
        <v>57</v>
      </c>
      <c r="M1070" s="22" t="s">
        <v>58</v>
      </c>
      <c r="N1070" s="22">
        <v>17</v>
      </c>
      <c r="O1070" s="22" t="s">
        <v>59</v>
      </c>
      <c r="P1070" s="22" t="s">
        <v>78</v>
      </c>
      <c r="R1070" s="23" t="s">
        <v>3271</v>
      </c>
      <c r="T1070" s="23">
        <v>240</v>
      </c>
      <c r="U1070" s="23" t="s">
        <v>3272</v>
      </c>
      <c r="V1070" s="25" t="s">
        <v>61</v>
      </c>
      <c r="W1070" s="65" t="s">
        <v>1953</v>
      </c>
      <c r="X1070" s="106" t="s">
        <v>333</v>
      </c>
      <c r="Z1070" s="83" t="s">
        <v>62</v>
      </c>
      <c r="AA1070" s="6">
        <v>1</v>
      </c>
      <c r="BQ1070" s="6" t="s">
        <v>213</v>
      </c>
    </row>
    <row r="1071" spans="1:69" hidden="1" x14ac:dyDescent="0.2">
      <c r="A1071" s="91">
        <v>1251</v>
      </c>
      <c r="B1071" s="229" t="s">
        <v>3254</v>
      </c>
      <c r="C1071" s="259" t="s">
        <v>3255</v>
      </c>
      <c r="D1071" s="229" t="s">
        <v>3277</v>
      </c>
      <c r="E1071" s="3" t="s">
        <v>3195</v>
      </c>
      <c r="F1071" s="26" t="s">
        <v>682</v>
      </c>
      <c r="G1071" s="26" t="s">
        <v>75</v>
      </c>
      <c r="H1071" s="26" t="s">
        <v>90</v>
      </c>
      <c r="J1071" s="22">
        <v>300</v>
      </c>
      <c r="L1071" s="28" t="s">
        <v>57</v>
      </c>
      <c r="M1071" s="22" t="s">
        <v>58</v>
      </c>
      <c r="N1071" s="22">
        <v>18</v>
      </c>
      <c r="O1071" s="22" t="s">
        <v>59</v>
      </c>
      <c r="P1071" s="22" t="s">
        <v>78</v>
      </c>
      <c r="R1071" s="23" t="s">
        <v>3271</v>
      </c>
      <c r="T1071" s="23">
        <v>240</v>
      </c>
      <c r="U1071" s="23" t="s">
        <v>3272</v>
      </c>
      <c r="V1071" s="25" t="s">
        <v>61</v>
      </c>
      <c r="W1071" s="65" t="s">
        <v>1953</v>
      </c>
      <c r="X1071" s="106" t="s">
        <v>333</v>
      </c>
      <c r="Z1071" s="83" t="s">
        <v>62</v>
      </c>
      <c r="AA1071" s="6">
        <v>1</v>
      </c>
      <c r="BQ1071" s="6" t="s">
        <v>213</v>
      </c>
    </row>
    <row r="1072" spans="1:69" hidden="1" x14ac:dyDescent="0.2">
      <c r="A1072" s="91">
        <v>1252</v>
      </c>
      <c r="B1072" s="229" t="s">
        <v>3254</v>
      </c>
      <c r="C1072" s="259" t="s">
        <v>3255</v>
      </c>
      <c r="D1072" s="229" t="s">
        <v>3278</v>
      </c>
      <c r="E1072" s="3" t="s">
        <v>3195</v>
      </c>
      <c r="F1072" s="26" t="s">
        <v>682</v>
      </c>
      <c r="G1072" s="26" t="s">
        <v>75</v>
      </c>
      <c r="H1072" s="26" t="s">
        <v>90</v>
      </c>
      <c r="J1072" s="22">
        <v>300</v>
      </c>
      <c r="L1072" s="28" t="s">
        <v>57</v>
      </c>
      <c r="M1072" s="22" t="s">
        <v>58</v>
      </c>
      <c r="N1072" s="22">
        <v>19</v>
      </c>
      <c r="O1072" s="22" t="s">
        <v>59</v>
      </c>
      <c r="P1072" s="22" t="s">
        <v>78</v>
      </c>
      <c r="R1072" s="23" t="s">
        <v>3271</v>
      </c>
      <c r="T1072" s="23">
        <v>240</v>
      </c>
      <c r="U1072" s="23" t="s">
        <v>3272</v>
      </c>
      <c r="V1072" s="25" t="s">
        <v>61</v>
      </c>
      <c r="W1072" s="65" t="s">
        <v>1953</v>
      </c>
      <c r="X1072" s="106" t="s">
        <v>333</v>
      </c>
      <c r="Z1072" s="83" t="s">
        <v>62</v>
      </c>
      <c r="AA1072" s="6">
        <v>1</v>
      </c>
      <c r="BQ1072" s="6" t="s">
        <v>213</v>
      </c>
    </row>
    <row r="1073" spans="1:69" hidden="1" x14ac:dyDescent="0.2">
      <c r="A1073" s="91">
        <v>1253</v>
      </c>
      <c r="B1073" s="229" t="s">
        <v>3254</v>
      </c>
      <c r="C1073" s="259" t="s">
        <v>3255</v>
      </c>
      <c r="D1073" s="229" t="s">
        <v>3279</v>
      </c>
      <c r="E1073" s="3" t="s">
        <v>3195</v>
      </c>
      <c r="F1073" s="26" t="s">
        <v>682</v>
      </c>
      <c r="G1073" s="26" t="s">
        <v>75</v>
      </c>
      <c r="H1073" s="26" t="s">
        <v>90</v>
      </c>
      <c r="J1073" s="22">
        <v>300</v>
      </c>
      <c r="L1073" s="28" t="s">
        <v>57</v>
      </c>
      <c r="M1073" s="22" t="s">
        <v>58</v>
      </c>
      <c r="N1073" s="22">
        <v>20</v>
      </c>
      <c r="O1073" s="22" t="s">
        <v>59</v>
      </c>
      <c r="P1073" s="22" t="s">
        <v>78</v>
      </c>
      <c r="R1073" s="23" t="s">
        <v>3271</v>
      </c>
      <c r="T1073" s="23">
        <v>240</v>
      </c>
      <c r="U1073" s="23" t="s">
        <v>3272</v>
      </c>
      <c r="V1073" s="25" t="s">
        <v>61</v>
      </c>
      <c r="W1073" s="65" t="s">
        <v>1953</v>
      </c>
      <c r="X1073" s="106" t="s">
        <v>333</v>
      </c>
      <c r="Z1073" s="83" t="s">
        <v>62</v>
      </c>
      <c r="AA1073" s="6">
        <v>1</v>
      </c>
      <c r="BQ1073" s="6" t="s">
        <v>213</v>
      </c>
    </row>
    <row r="1074" spans="1:69" hidden="1" x14ac:dyDescent="0.2">
      <c r="A1074" s="91">
        <v>1254</v>
      </c>
      <c r="B1074" s="229" t="s">
        <v>3254</v>
      </c>
      <c r="C1074" s="259" t="s">
        <v>3255</v>
      </c>
      <c r="D1074" s="229" t="s">
        <v>3280</v>
      </c>
      <c r="E1074" s="3" t="s">
        <v>3195</v>
      </c>
      <c r="F1074" s="26" t="s">
        <v>682</v>
      </c>
      <c r="G1074" s="26" t="s">
        <v>75</v>
      </c>
      <c r="H1074" s="26" t="s">
        <v>90</v>
      </c>
      <c r="J1074" s="22">
        <v>300</v>
      </c>
      <c r="L1074" s="28" t="s">
        <v>57</v>
      </c>
      <c r="M1074" s="22" t="s">
        <v>58</v>
      </c>
      <c r="N1074" s="22">
        <v>21</v>
      </c>
      <c r="O1074" s="22" t="s">
        <v>59</v>
      </c>
      <c r="P1074" s="22" t="s">
        <v>78</v>
      </c>
      <c r="R1074" s="23" t="s">
        <v>3271</v>
      </c>
      <c r="T1074" s="23">
        <v>240</v>
      </c>
      <c r="U1074" s="23" t="s">
        <v>3272</v>
      </c>
      <c r="V1074" s="25" t="s">
        <v>61</v>
      </c>
      <c r="W1074" s="65" t="s">
        <v>1953</v>
      </c>
      <c r="X1074" s="106" t="s">
        <v>333</v>
      </c>
      <c r="Z1074" s="83" t="s">
        <v>62</v>
      </c>
      <c r="AA1074" s="6">
        <v>1</v>
      </c>
      <c r="BQ1074" s="6" t="s">
        <v>213</v>
      </c>
    </row>
    <row r="1075" spans="1:69" hidden="1" x14ac:dyDescent="0.2">
      <c r="A1075" s="91">
        <v>1255</v>
      </c>
      <c r="B1075" s="229" t="s">
        <v>3254</v>
      </c>
      <c r="C1075" s="259" t="s">
        <v>3255</v>
      </c>
      <c r="D1075" s="229" t="s">
        <v>3281</v>
      </c>
      <c r="E1075" s="3" t="s">
        <v>3195</v>
      </c>
      <c r="F1075" s="26" t="s">
        <v>682</v>
      </c>
      <c r="G1075" s="26" t="s">
        <v>75</v>
      </c>
      <c r="H1075" s="26" t="s">
        <v>90</v>
      </c>
      <c r="J1075" s="22">
        <v>300</v>
      </c>
      <c r="L1075" s="28" t="s">
        <v>57</v>
      </c>
      <c r="M1075" s="22" t="s">
        <v>58</v>
      </c>
      <c r="N1075" s="22">
        <v>22</v>
      </c>
      <c r="O1075" s="22" t="s">
        <v>59</v>
      </c>
      <c r="P1075" s="22" t="s">
        <v>78</v>
      </c>
      <c r="R1075" s="23" t="s">
        <v>3271</v>
      </c>
      <c r="T1075" s="23">
        <v>240</v>
      </c>
      <c r="U1075" s="23" t="s">
        <v>3272</v>
      </c>
      <c r="V1075" s="25" t="s">
        <v>61</v>
      </c>
      <c r="W1075" s="65" t="s">
        <v>1953</v>
      </c>
      <c r="X1075" s="106" t="s">
        <v>333</v>
      </c>
      <c r="Z1075" s="83" t="s">
        <v>62</v>
      </c>
      <c r="AA1075" s="6">
        <v>1</v>
      </c>
      <c r="BQ1075" s="6" t="s">
        <v>213</v>
      </c>
    </row>
    <row r="1076" spans="1:69" hidden="1" x14ac:dyDescent="0.2">
      <c r="A1076" s="91">
        <v>1256</v>
      </c>
      <c r="B1076" s="229" t="s">
        <v>3254</v>
      </c>
      <c r="C1076" s="259" t="s">
        <v>3255</v>
      </c>
      <c r="D1076" s="229" t="s">
        <v>3282</v>
      </c>
      <c r="E1076" s="3" t="s">
        <v>3195</v>
      </c>
      <c r="F1076" s="26" t="s">
        <v>682</v>
      </c>
      <c r="G1076" s="26" t="s">
        <v>75</v>
      </c>
      <c r="H1076" s="26" t="s">
        <v>90</v>
      </c>
      <c r="J1076" s="22">
        <v>300</v>
      </c>
      <c r="L1076" s="28" t="s">
        <v>57</v>
      </c>
      <c r="M1076" s="22" t="s">
        <v>58</v>
      </c>
      <c r="N1076" s="22">
        <v>23</v>
      </c>
      <c r="O1076" s="22" t="s">
        <v>59</v>
      </c>
      <c r="P1076" s="22" t="s">
        <v>78</v>
      </c>
      <c r="R1076" s="23" t="s">
        <v>3271</v>
      </c>
      <c r="T1076" s="23">
        <v>240</v>
      </c>
      <c r="U1076" s="23" t="s">
        <v>3272</v>
      </c>
      <c r="V1076" s="25" t="s">
        <v>61</v>
      </c>
      <c r="W1076" s="65" t="s">
        <v>1953</v>
      </c>
      <c r="X1076" s="106" t="s">
        <v>333</v>
      </c>
      <c r="Z1076" s="83" t="s">
        <v>62</v>
      </c>
      <c r="AA1076" s="6">
        <v>1</v>
      </c>
      <c r="BQ1076" s="6" t="s">
        <v>213</v>
      </c>
    </row>
    <row r="1077" spans="1:69" hidden="1" x14ac:dyDescent="0.2">
      <c r="A1077" s="91">
        <v>1257</v>
      </c>
      <c r="B1077" s="229" t="s">
        <v>3254</v>
      </c>
      <c r="C1077" s="259" t="s">
        <v>3255</v>
      </c>
      <c r="D1077" s="229" t="s">
        <v>3283</v>
      </c>
      <c r="E1077" s="3" t="s">
        <v>3195</v>
      </c>
      <c r="F1077" s="26" t="s">
        <v>682</v>
      </c>
      <c r="G1077" s="26" t="s">
        <v>75</v>
      </c>
      <c r="H1077" s="26" t="s">
        <v>90</v>
      </c>
      <c r="J1077" s="22">
        <v>300</v>
      </c>
      <c r="L1077" s="28" t="s">
        <v>57</v>
      </c>
      <c r="M1077" s="22" t="s">
        <v>58</v>
      </c>
      <c r="N1077" s="22">
        <v>24</v>
      </c>
      <c r="O1077" s="22" t="s">
        <v>59</v>
      </c>
      <c r="P1077" s="22" t="s">
        <v>78</v>
      </c>
      <c r="R1077" s="23" t="s">
        <v>3271</v>
      </c>
      <c r="T1077" s="23">
        <v>240</v>
      </c>
      <c r="U1077" s="23" t="s">
        <v>3272</v>
      </c>
      <c r="V1077" s="25" t="s">
        <v>61</v>
      </c>
      <c r="W1077" s="65" t="s">
        <v>1953</v>
      </c>
      <c r="X1077" s="106" t="s">
        <v>333</v>
      </c>
      <c r="Z1077" s="83" t="s">
        <v>62</v>
      </c>
      <c r="AA1077" s="6">
        <v>1</v>
      </c>
      <c r="BQ1077" s="6" t="s">
        <v>213</v>
      </c>
    </row>
    <row r="1078" spans="1:69" hidden="1" x14ac:dyDescent="0.2">
      <c r="A1078" s="91">
        <v>1258</v>
      </c>
      <c r="B1078" s="229" t="s">
        <v>3254</v>
      </c>
      <c r="C1078" s="259" t="s">
        <v>3255</v>
      </c>
      <c r="D1078" s="229" t="s">
        <v>3284</v>
      </c>
      <c r="E1078" s="3" t="s">
        <v>3195</v>
      </c>
      <c r="F1078" s="26" t="s">
        <v>682</v>
      </c>
      <c r="G1078" s="26" t="s">
        <v>75</v>
      </c>
      <c r="H1078" s="26" t="s">
        <v>3285</v>
      </c>
      <c r="J1078" s="22">
        <v>300</v>
      </c>
      <c r="L1078" s="28" t="s">
        <v>57</v>
      </c>
      <c r="M1078" s="22" t="s">
        <v>58</v>
      </c>
      <c r="N1078" s="22">
        <v>25</v>
      </c>
      <c r="O1078" s="22" t="s">
        <v>59</v>
      </c>
      <c r="P1078" s="22" t="s">
        <v>78</v>
      </c>
      <c r="R1078" s="23" t="s">
        <v>3271</v>
      </c>
      <c r="T1078" s="23">
        <v>240</v>
      </c>
      <c r="U1078" s="23" t="s">
        <v>3272</v>
      </c>
      <c r="V1078" s="25" t="s">
        <v>61</v>
      </c>
      <c r="W1078" s="65" t="s">
        <v>1953</v>
      </c>
      <c r="X1078" s="106" t="s">
        <v>333</v>
      </c>
      <c r="Z1078" s="83" t="s">
        <v>62</v>
      </c>
      <c r="AA1078" s="6">
        <v>1</v>
      </c>
      <c r="BQ1078" s="6" t="s">
        <v>213</v>
      </c>
    </row>
    <row r="1079" spans="1:69" hidden="1" x14ac:dyDescent="0.2">
      <c r="A1079" s="91">
        <v>1259</v>
      </c>
      <c r="B1079" s="229" t="s">
        <v>3254</v>
      </c>
      <c r="C1079" s="259" t="s">
        <v>3255</v>
      </c>
      <c r="D1079" s="229" t="s">
        <v>3286</v>
      </c>
      <c r="E1079" s="3" t="s">
        <v>3195</v>
      </c>
      <c r="F1079" s="26" t="s">
        <v>682</v>
      </c>
      <c r="G1079" s="26" t="s">
        <v>75</v>
      </c>
      <c r="H1079" s="26" t="s">
        <v>3285</v>
      </c>
      <c r="J1079" s="22">
        <v>300</v>
      </c>
      <c r="L1079" s="28" t="s">
        <v>57</v>
      </c>
      <c r="M1079" s="22" t="s">
        <v>58</v>
      </c>
      <c r="N1079" s="22">
        <v>26</v>
      </c>
      <c r="O1079" s="22" t="s">
        <v>59</v>
      </c>
      <c r="P1079" s="22" t="s">
        <v>78</v>
      </c>
      <c r="R1079" s="23" t="s">
        <v>3271</v>
      </c>
      <c r="T1079" s="23">
        <v>240</v>
      </c>
      <c r="U1079" s="23" t="s">
        <v>3272</v>
      </c>
      <c r="V1079" s="25" t="s">
        <v>61</v>
      </c>
      <c r="W1079" s="65" t="s">
        <v>1953</v>
      </c>
      <c r="X1079" s="106" t="s">
        <v>333</v>
      </c>
      <c r="Z1079" s="83" t="s">
        <v>62</v>
      </c>
      <c r="AA1079" s="6">
        <v>1</v>
      </c>
      <c r="BQ1079" s="6" t="s">
        <v>213</v>
      </c>
    </row>
    <row r="1080" spans="1:69" hidden="1" x14ac:dyDescent="0.2">
      <c r="A1080" s="91">
        <v>1260</v>
      </c>
      <c r="B1080" s="229" t="s">
        <v>3254</v>
      </c>
      <c r="C1080" s="259" t="s">
        <v>3255</v>
      </c>
      <c r="D1080" s="229" t="s">
        <v>3287</v>
      </c>
      <c r="E1080" s="3" t="s">
        <v>3195</v>
      </c>
      <c r="F1080" s="26" t="s">
        <v>682</v>
      </c>
      <c r="G1080" s="26" t="s">
        <v>75</v>
      </c>
      <c r="H1080" s="26" t="s">
        <v>3285</v>
      </c>
      <c r="J1080" s="22">
        <v>300</v>
      </c>
      <c r="L1080" s="28" t="s">
        <v>57</v>
      </c>
      <c r="M1080" s="22" t="s">
        <v>58</v>
      </c>
      <c r="N1080" s="22">
        <v>27</v>
      </c>
      <c r="O1080" s="22" t="s">
        <v>59</v>
      </c>
      <c r="P1080" s="22" t="s">
        <v>78</v>
      </c>
      <c r="R1080" s="23" t="s">
        <v>3271</v>
      </c>
      <c r="T1080" s="23">
        <v>240</v>
      </c>
      <c r="U1080" s="23" t="s">
        <v>3272</v>
      </c>
      <c r="V1080" s="25" t="s">
        <v>61</v>
      </c>
      <c r="W1080" s="65" t="s">
        <v>1953</v>
      </c>
      <c r="X1080" s="106" t="s">
        <v>333</v>
      </c>
      <c r="Z1080" s="83" t="s">
        <v>62</v>
      </c>
      <c r="AA1080" s="6">
        <v>1</v>
      </c>
      <c r="BQ1080" s="6" t="s">
        <v>213</v>
      </c>
    </row>
    <row r="1081" spans="1:69" hidden="1" x14ac:dyDescent="0.2">
      <c r="A1081" s="91">
        <v>1261</v>
      </c>
      <c r="B1081" s="229" t="s">
        <v>3254</v>
      </c>
      <c r="C1081" s="259" t="s">
        <v>3255</v>
      </c>
      <c r="D1081" s="229" t="s">
        <v>3288</v>
      </c>
      <c r="E1081" s="3" t="s">
        <v>3195</v>
      </c>
      <c r="F1081" s="26" t="s">
        <v>682</v>
      </c>
      <c r="G1081" s="26" t="s">
        <v>75</v>
      </c>
      <c r="H1081" s="26" t="s">
        <v>3285</v>
      </c>
      <c r="J1081" s="22">
        <v>300</v>
      </c>
      <c r="L1081" s="28" t="s">
        <v>57</v>
      </c>
      <c r="M1081" s="22" t="s">
        <v>58</v>
      </c>
      <c r="N1081" s="22">
        <v>28</v>
      </c>
      <c r="O1081" s="22" t="s">
        <v>59</v>
      </c>
      <c r="P1081" s="22" t="s">
        <v>78</v>
      </c>
      <c r="R1081" s="23" t="s">
        <v>3271</v>
      </c>
      <c r="T1081" s="23">
        <v>240</v>
      </c>
      <c r="U1081" s="23" t="s">
        <v>3272</v>
      </c>
      <c r="V1081" s="25" t="s">
        <v>61</v>
      </c>
      <c r="W1081" s="65" t="s">
        <v>1953</v>
      </c>
      <c r="X1081" s="106" t="s">
        <v>333</v>
      </c>
      <c r="Z1081" s="83" t="s">
        <v>62</v>
      </c>
      <c r="AA1081" s="6">
        <v>1</v>
      </c>
      <c r="BQ1081" s="6" t="s">
        <v>213</v>
      </c>
    </row>
    <row r="1082" spans="1:69" hidden="1" x14ac:dyDescent="0.2">
      <c r="A1082" s="91">
        <v>1262</v>
      </c>
      <c r="B1082" s="229" t="s">
        <v>3254</v>
      </c>
      <c r="C1082" s="259" t="s">
        <v>3255</v>
      </c>
      <c r="D1082" s="229" t="s">
        <v>3289</v>
      </c>
      <c r="E1082" s="3" t="s">
        <v>3195</v>
      </c>
      <c r="F1082" s="26" t="s">
        <v>682</v>
      </c>
      <c r="G1082" s="26" t="s">
        <v>75</v>
      </c>
      <c r="H1082" s="26" t="s">
        <v>3285</v>
      </c>
      <c r="J1082" s="22">
        <v>300</v>
      </c>
      <c r="L1082" s="28" t="s">
        <v>57</v>
      </c>
      <c r="M1082" s="22" t="s">
        <v>58</v>
      </c>
      <c r="N1082" s="22">
        <v>29</v>
      </c>
      <c r="O1082" s="22" t="s">
        <v>59</v>
      </c>
      <c r="P1082" s="22" t="s">
        <v>78</v>
      </c>
      <c r="R1082" s="23" t="s">
        <v>3271</v>
      </c>
      <c r="T1082" s="23">
        <v>240</v>
      </c>
      <c r="U1082" s="23" t="s">
        <v>3272</v>
      </c>
      <c r="V1082" s="25" t="s">
        <v>61</v>
      </c>
      <c r="W1082" s="65" t="s">
        <v>1953</v>
      </c>
      <c r="X1082" s="106" t="s">
        <v>333</v>
      </c>
      <c r="Z1082" s="83" t="s">
        <v>62</v>
      </c>
      <c r="AA1082" s="6">
        <v>1</v>
      </c>
      <c r="BQ1082" s="6" t="s">
        <v>213</v>
      </c>
    </row>
    <row r="1083" spans="1:69" hidden="1" x14ac:dyDescent="0.2">
      <c r="A1083" s="91">
        <v>1263</v>
      </c>
      <c r="B1083" s="229" t="s">
        <v>3254</v>
      </c>
      <c r="C1083" s="259" t="s">
        <v>3255</v>
      </c>
      <c r="D1083" s="229" t="s">
        <v>3290</v>
      </c>
      <c r="E1083" s="3" t="s">
        <v>3195</v>
      </c>
      <c r="F1083" s="26" t="s">
        <v>682</v>
      </c>
      <c r="G1083" s="26" t="s">
        <v>75</v>
      </c>
      <c r="H1083" s="26" t="s">
        <v>3285</v>
      </c>
      <c r="J1083" s="22">
        <v>300</v>
      </c>
      <c r="L1083" s="28" t="s">
        <v>57</v>
      </c>
      <c r="M1083" s="22" t="s">
        <v>58</v>
      </c>
      <c r="N1083" s="22">
        <v>30</v>
      </c>
      <c r="O1083" s="22" t="s">
        <v>59</v>
      </c>
      <c r="P1083" s="22" t="s">
        <v>78</v>
      </c>
      <c r="R1083" s="23" t="s">
        <v>3271</v>
      </c>
      <c r="T1083" s="23">
        <v>240</v>
      </c>
      <c r="U1083" s="23" t="s">
        <v>3272</v>
      </c>
      <c r="V1083" s="25" t="s">
        <v>61</v>
      </c>
      <c r="W1083" s="65" t="s">
        <v>1953</v>
      </c>
      <c r="X1083" s="106" t="s">
        <v>333</v>
      </c>
      <c r="Z1083" s="83" t="s">
        <v>62</v>
      </c>
      <c r="AA1083" s="6">
        <v>1</v>
      </c>
      <c r="BQ1083" s="6" t="s">
        <v>213</v>
      </c>
    </row>
    <row r="1084" spans="1:69" hidden="1" x14ac:dyDescent="0.2">
      <c r="A1084" s="91">
        <v>1264</v>
      </c>
      <c r="B1084" s="229" t="s">
        <v>3254</v>
      </c>
      <c r="C1084" s="259" t="s">
        <v>3255</v>
      </c>
      <c r="D1084" s="229" t="s">
        <v>3291</v>
      </c>
      <c r="E1084" s="3" t="s">
        <v>3195</v>
      </c>
      <c r="F1084" s="26" t="s">
        <v>682</v>
      </c>
      <c r="G1084" s="26" t="s">
        <v>75</v>
      </c>
      <c r="H1084" s="26" t="s">
        <v>3285</v>
      </c>
      <c r="J1084" s="22">
        <v>300</v>
      </c>
      <c r="L1084" s="28" t="s">
        <v>57</v>
      </c>
      <c r="M1084" s="22" t="s">
        <v>58</v>
      </c>
      <c r="N1084" s="22">
        <v>31</v>
      </c>
      <c r="O1084" s="22" t="s">
        <v>59</v>
      </c>
      <c r="P1084" s="22" t="s">
        <v>78</v>
      </c>
      <c r="R1084" s="23" t="s">
        <v>3271</v>
      </c>
      <c r="T1084" s="23">
        <v>240</v>
      </c>
      <c r="U1084" s="23" t="s">
        <v>3272</v>
      </c>
      <c r="V1084" s="25" t="s">
        <v>61</v>
      </c>
      <c r="W1084" s="65" t="s">
        <v>1953</v>
      </c>
      <c r="X1084" s="106" t="s">
        <v>333</v>
      </c>
      <c r="Z1084" s="83" t="s">
        <v>62</v>
      </c>
      <c r="AA1084" s="6">
        <v>1</v>
      </c>
      <c r="BQ1084" s="6" t="s">
        <v>213</v>
      </c>
    </row>
    <row r="1085" spans="1:69" hidden="1" x14ac:dyDescent="0.2">
      <c r="A1085" s="91">
        <v>1265</v>
      </c>
      <c r="B1085" s="229" t="s">
        <v>3254</v>
      </c>
      <c r="C1085" s="259" t="s">
        <v>3255</v>
      </c>
      <c r="D1085" s="229" t="s">
        <v>3292</v>
      </c>
      <c r="E1085" s="3" t="s">
        <v>3195</v>
      </c>
      <c r="F1085" s="26" t="s">
        <v>682</v>
      </c>
      <c r="G1085" s="26" t="s">
        <v>75</v>
      </c>
      <c r="H1085" s="26" t="s">
        <v>3285</v>
      </c>
      <c r="J1085" s="22">
        <v>300</v>
      </c>
      <c r="L1085" s="28" t="s">
        <v>57</v>
      </c>
      <c r="M1085" s="22" t="s">
        <v>58</v>
      </c>
      <c r="N1085" s="22">
        <v>32</v>
      </c>
      <c r="O1085" s="22" t="s">
        <v>59</v>
      </c>
      <c r="P1085" s="22" t="s">
        <v>78</v>
      </c>
      <c r="R1085" s="23" t="s">
        <v>3271</v>
      </c>
      <c r="T1085" s="23">
        <v>240</v>
      </c>
      <c r="U1085" s="23" t="s">
        <v>3272</v>
      </c>
      <c r="V1085" s="25" t="s">
        <v>61</v>
      </c>
      <c r="W1085" s="65" t="s">
        <v>1953</v>
      </c>
      <c r="X1085" s="106" t="s">
        <v>333</v>
      </c>
      <c r="Z1085" s="83" t="s">
        <v>62</v>
      </c>
      <c r="AA1085" s="6">
        <v>1</v>
      </c>
      <c r="BQ1085" s="6" t="s">
        <v>213</v>
      </c>
    </row>
    <row r="1086" spans="1:69" hidden="1" x14ac:dyDescent="0.2">
      <c r="A1086" s="91">
        <v>1266</v>
      </c>
      <c r="B1086" s="229" t="s">
        <v>3254</v>
      </c>
      <c r="C1086" s="259" t="s">
        <v>3255</v>
      </c>
      <c r="D1086" s="229" t="s">
        <v>3293</v>
      </c>
      <c r="E1086" s="3" t="s">
        <v>3195</v>
      </c>
      <c r="F1086" s="26" t="s">
        <v>682</v>
      </c>
      <c r="G1086" s="26" t="s">
        <v>75</v>
      </c>
      <c r="H1086" s="26" t="s">
        <v>3285</v>
      </c>
      <c r="J1086" s="22">
        <v>300</v>
      </c>
      <c r="L1086" s="28" t="s">
        <v>57</v>
      </c>
      <c r="M1086" s="22" t="s">
        <v>58</v>
      </c>
      <c r="N1086" s="22">
        <v>33</v>
      </c>
      <c r="O1086" s="22" t="s">
        <v>59</v>
      </c>
      <c r="P1086" s="22" t="s">
        <v>78</v>
      </c>
      <c r="R1086" s="23" t="s">
        <v>3271</v>
      </c>
      <c r="T1086" s="23">
        <v>240</v>
      </c>
      <c r="U1086" s="23" t="s">
        <v>3272</v>
      </c>
      <c r="V1086" s="25" t="s">
        <v>61</v>
      </c>
      <c r="W1086" s="65" t="s">
        <v>1953</v>
      </c>
      <c r="X1086" s="106" t="s">
        <v>333</v>
      </c>
      <c r="Z1086" s="83" t="s">
        <v>62</v>
      </c>
      <c r="AA1086" s="6">
        <v>1</v>
      </c>
      <c r="BQ1086" s="6" t="s">
        <v>213</v>
      </c>
    </row>
    <row r="1087" spans="1:69" hidden="1" x14ac:dyDescent="0.2">
      <c r="A1087" s="91">
        <v>1267</v>
      </c>
      <c r="B1087" s="229" t="s">
        <v>3254</v>
      </c>
      <c r="C1087" s="259" t="s">
        <v>3255</v>
      </c>
      <c r="D1087" s="229" t="s">
        <v>3294</v>
      </c>
      <c r="E1087" s="3" t="s">
        <v>3195</v>
      </c>
      <c r="F1087" s="26" t="s">
        <v>682</v>
      </c>
      <c r="G1087" s="26" t="s">
        <v>75</v>
      </c>
      <c r="H1087" s="26" t="s">
        <v>3285</v>
      </c>
      <c r="J1087" s="22">
        <v>300</v>
      </c>
      <c r="L1087" s="28" t="s">
        <v>57</v>
      </c>
      <c r="M1087" s="22" t="s">
        <v>58</v>
      </c>
      <c r="N1087" s="22">
        <v>34</v>
      </c>
      <c r="O1087" s="22" t="s">
        <v>59</v>
      </c>
      <c r="P1087" s="22" t="s">
        <v>78</v>
      </c>
      <c r="R1087" s="23" t="s">
        <v>3271</v>
      </c>
      <c r="T1087" s="23">
        <v>240</v>
      </c>
      <c r="U1087" s="23" t="s">
        <v>3272</v>
      </c>
      <c r="V1087" s="25" t="s">
        <v>61</v>
      </c>
      <c r="W1087" s="65" t="s">
        <v>1953</v>
      </c>
      <c r="X1087" s="106" t="s">
        <v>333</v>
      </c>
      <c r="Z1087" s="83" t="s">
        <v>62</v>
      </c>
      <c r="AA1087" s="6">
        <v>1</v>
      </c>
      <c r="BQ1087" s="6" t="s">
        <v>213</v>
      </c>
    </row>
    <row r="1088" spans="1:69" hidden="1" x14ac:dyDescent="0.2">
      <c r="A1088" s="91">
        <v>1268</v>
      </c>
      <c r="B1088" s="229" t="s">
        <v>3254</v>
      </c>
      <c r="C1088" s="259" t="s">
        <v>3255</v>
      </c>
      <c r="D1088" s="229" t="s">
        <v>3295</v>
      </c>
      <c r="E1088" s="3" t="s">
        <v>3195</v>
      </c>
      <c r="F1088" s="26" t="s">
        <v>682</v>
      </c>
      <c r="G1088" s="26" t="s">
        <v>75</v>
      </c>
      <c r="H1088" s="26" t="s">
        <v>3285</v>
      </c>
      <c r="J1088" s="22">
        <v>300</v>
      </c>
      <c r="L1088" s="28" t="s">
        <v>57</v>
      </c>
      <c r="M1088" s="22" t="s">
        <v>58</v>
      </c>
      <c r="N1088" s="22">
        <v>35</v>
      </c>
      <c r="O1088" s="22" t="s">
        <v>59</v>
      </c>
      <c r="P1088" s="22" t="s">
        <v>78</v>
      </c>
      <c r="R1088" s="23" t="s">
        <v>3271</v>
      </c>
      <c r="T1088" s="23">
        <v>240</v>
      </c>
      <c r="U1088" s="23" t="s">
        <v>3272</v>
      </c>
      <c r="V1088" s="25" t="s">
        <v>61</v>
      </c>
      <c r="W1088" s="65" t="s">
        <v>1953</v>
      </c>
      <c r="X1088" s="106" t="s">
        <v>333</v>
      </c>
      <c r="Z1088" s="83" t="s">
        <v>62</v>
      </c>
      <c r="AA1088" s="6">
        <v>1</v>
      </c>
      <c r="BQ1088" s="6" t="s">
        <v>213</v>
      </c>
    </row>
    <row r="1089" spans="1:69" hidden="1" x14ac:dyDescent="0.2">
      <c r="A1089" s="91">
        <v>1269</v>
      </c>
      <c r="B1089" s="229" t="s">
        <v>3254</v>
      </c>
      <c r="C1089" s="259" t="s">
        <v>3255</v>
      </c>
      <c r="D1089" s="229" t="s">
        <v>3296</v>
      </c>
      <c r="E1089" s="3" t="s">
        <v>3195</v>
      </c>
      <c r="F1089" s="26" t="s">
        <v>682</v>
      </c>
      <c r="G1089" s="26" t="s">
        <v>75</v>
      </c>
      <c r="H1089" s="26" t="s">
        <v>3285</v>
      </c>
      <c r="J1089" s="22">
        <v>300</v>
      </c>
      <c r="L1089" s="28" t="s">
        <v>57</v>
      </c>
      <c r="M1089" s="22" t="s">
        <v>58</v>
      </c>
      <c r="N1089" s="22">
        <v>36</v>
      </c>
      <c r="O1089" s="22" t="s">
        <v>59</v>
      </c>
      <c r="P1089" s="22" t="s">
        <v>78</v>
      </c>
      <c r="R1089" s="23" t="s">
        <v>3271</v>
      </c>
      <c r="T1089" s="23">
        <v>240</v>
      </c>
      <c r="U1089" s="23" t="s">
        <v>3272</v>
      </c>
      <c r="V1089" s="25" t="s">
        <v>61</v>
      </c>
      <c r="W1089" s="65" t="s">
        <v>1953</v>
      </c>
      <c r="X1089" s="106" t="s">
        <v>333</v>
      </c>
      <c r="Z1089" s="83" t="s">
        <v>62</v>
      </c>
      <c r="AA1089" s="6">
        <v>1</v>
      </c>
      <c r="BQ1089" s="6" t="s">
        <v>213</v>
      </c>
    </row>
    <row r="1090" spans="1:69" hidden="1" x14ac:dyDescent="0.2">
      <c r="A1090" s="91">
        <v>1270</v>
      </c>
      <c r="B1090" s="229" t="s">
        <v>3254</v>
      </c>
      <c r="C1090" s="259" t="s">
        <v>3255</v>
      </c>
      <c r="D1090" s="229" t="s">
        <v>3297</v>
      </c>
      <c r="E1090" s="3" t="s">
        <v>3195</v>
      </c>
      <c r="F1090" s="26" t="s">
        <v>682</v>
      </c>
      <c r="G1090" s="26" t="s">
        <v>75</v>
      </c>
      <c r="H1090" s="26" t="s">
        <v>3298</v>
      </c>
      <c r="J1090" s="22">
        <v>300</v>
      </c>
      <c r="L1090" s="28" t="s">
        <v>57</v>
      </c>
      <c r="M1090" s="22" t="s">
        <v>58</v>
      </c>
      <c r="N1090" s="22">
        <v>37</v>
      </c>
      <c r="O1090" s="22" t="s">
        <v>59</v>
      </c>
      <c r="P1090" s="22" t="s">
        <v>78</v>
      </c>
      <c r="R1090" s="23" t="s">
        <v>3299</v>
      </c>
      <c r="T1090" s="23">
        <v>240</v>
      </c>
      <c r="U1090" s="23" t="s">
        <v>3272</v>
      </c>
      <c r="V1090" s="25" t="s">
        <v>61</v>
      </c>
      <c r="W1090" s="65" t="s">
        <v>1953</v>
      </c>
      <c r="X1090" s="106" t="s">
        <v>333</v>
      </c>
      <c r="Z1090" s="83" t="s">
        <v>62</v>
      </c>
      <c r="AA1090" s="6">
        <v>1</v>
      </c>
      <c r="BQ1090" s="6" t="s">
        <v>213</v>
      </c>
    </row>
    <row r="1091" spans="1:69" hidden="1" x14ac:dyDescent="0.2">
      <c r="A1091" s="91">
        <v>1271</v>
      </c>
      <c r="B1091" s="229" t="s">
        <v>3254</v>
      </c>
      <c r="C1091" s="259" t="s">
        <v>3255</v>
      </c>
      <c r="D1091" s="229" t="s">
        <v>3300</v>
      </c>
      <c r="E1091" s="3" t="s">
        <v>3195</v>
      </c>
      <c r="F1091" s="26" t="s">
        <v>682</v>
      </c>
      <c r="G1091" s="26" t="s">
        <v>75</v>
      </c>
      <c r="H1091" s="26" t="s">
        <v>3298</v>
      </c>
      <c r="J1091" s="22">
        <v>300</v>
      </c>
      <c r="L1091" s="28" t="s">
        <v>57</v>
      </c>
      <c r="M1091" s="22" t="s">
        <v>58</v>
      </c>
      <c r="N1091" s="22">
        <v>38</v>
      </c>
      <c r="O1091" s="22" t="s">
        <v>59</v>
      </c>
      <c r="P1091" s="22" t="s">
        <v>78</v>
      </c>
      <c r="R1091" s="23" t="s">
        <v>3299</v>
      </c>
      <c r="T1091" s="23">
        <v>240</v>
      </c>
      <c r="U1091" s="23" t="s">
        <v>3272</v>
      </c>
      <c r="V1091" s="25" t="s">
        <v>61</v>
      </c>
      <c r="W1091" s="65" t="s">
        <v>1953</v>
      </c>
      <c r="X1091" s="106" t="s">
        <v>333</v>
      </c>
      <c r="Z1091" s="83" t="s">
        <v>62</v>
      </c>
      <c r="AA1091" s="6">
        <v>1</v>
      </c>
      <c r="BQ1091" s="6" t="s">
        <v>213</v>
      </c>
    </row>
    <row r="1092" spans="1:69" hidden="1" x14ac:dyDescent="0.2">
      <c r="A1092" s="91">
        <v>1272</v>
      </c>
      <c r="B1092" s="229" t="s">
        <v>3254</v>
      </c>
      <c r="C1092" s="259" t="s">
        <v>3255</v>
      </c>
      <c r="D1092" s="229" t="s">
        <v>3301</v>
      </c>
      <c r="E1092" s="3" t="s">
        <v>3195</v>
      </c>
      <c r="F1092" s="26" t="s">
        <v>682</v>
      </c>
      <c r="G1092" s="26" t="s">
        <v>75</v>
      </c>
      <c r="H1092" s="26" t="s">
        <v>3298</v>
      </c>
      <c r="J1092" s="22">
        <v>300</v>
      </c>
      <c r="L1092" s="28" t="s">
        <v>57</v>
      </c>
      <c r="M1092" s="22" t="s">
        <v>58</v>
      </c>
      <c r="N1092" s="22">
        <v>39</v>
      </c>
      <c r="O1092" s="22" t="s">
        <v>59</v>
      </c>
      <c r="P1092" s="22" t="s">
        <v>78</v>
      </c>
      <c r="R1092" s="23" t="s">
        <v>3299</v>
      </c>
      <c r="T1092" s="23">
        <v>240</v>
      </c>
      <c r="U1092" s="23" t="s">
        <v>3272</v>
      </c>
      <c r="V1092" s="25" t="s">
        <v>61</v>
      </c>
      <c r="W1092" s="65" t="s">
        <v>1953</v>
      </c>
      <c r="X1092" s="106" t="s">
        <v>333</v>
      </c>
      <c r="Z1092" s="83" t="s">
        <v>62</v>
      </c>
      <c r="AA1092" s="6">
        <v>1</v>
      </c>
      <c r="BQ1092" s="6" t="s">
        <v>213</v>
      </c>
    </row>
    <row r="1093" spans="1:69" hidden="1" x14ac:dyDescent="0.2">
      <c r="A1093" s="91">
        <v>1273</v>
      </c>
      <c r="B1093" s="229" t="s">
        <v>3254</v>
      </c>
      <c r="C1093" s="259" t="s">
        <v>3255</v>
      </c>
      <c r="D1093" s="229" t="s">
        <v>3302</v>
      </c>
      <c r="E1093" s="3" t="s">
        <v>3195</v>
      </c>
      <c r="F1093" s="26" t="s">
        <v>682</v>
      </c>
      <c r="G1093" s="26" t="s">
        <v>75</v>
      </c>
      <c r="H1093" s="26" t="s">
        <v>3298</v>
      </c>
      <c r="J1093" s="22">
        <v>300</v>
      </c>
      <c r="L1093" s="28" t="s">
        <v>57</v>
      </c>
      <c r="M1093" s="22" t="s">
        <v>58</v>
      </c>
      <c r="N1093" s="22">
        <v>40</v>
      </c>
      <c r="O1093" s="22" t="s">
        <v>59</v>
      </c>
      <c r="P1093" s="22" t="s">
        <v>78</v>
      </c>
      <c r="R1093" s="23" t="s">
        <v>3299</v>
      </c>
      <c r="T1093" s="23">
        <v>240</v>
      </c>
      <c r="U1093" s="23" t="s">
        <v>3272</v>
      </c>
      <c r="V1093" s="25" t="s">
        <v>61</v>
      </c>
      <c r="W1093" s="65" t="s">
        <v>1953</v>
      </c>
      <c r="X1093" s="106" t="s">
        <v>333</v>
      </c>
      <c r="Z1093" s="83" t="s">
        <v>62</v>
      </c>
      <c r="AA1093" s="6">
        <v>1</v>
      </c>
      <c r="BQ1093" s="6" t="s">
        <v>213</v>
      </c>
    </row>
    <row r="1094" spans="1:69" hidden="1" x14ac:dyDescent="0.2">
      <c r="A1094" s="91">
        <v>1274</v>
      </c>
      <c r="B1094" s="229" t="s">
        <v>3254</v>
      </c>
      <c r="C1094" s="259" t="s">
        <v>3255</v>
      </c>
      <c r="D1094" s="229" t="s">
        <v>3303</v>
      </c>
      <c r="E1094" s="3" t="s">
        <v>3195</v>
      </c>
      <c r="F1094" s="26" t="s">
        <v>682</v>
      </c>
      <c r="G1094" s="26" t="s">
        <v>75</v>
      </c>
      <c r="H1094" s="26" t="s">
        <v>3298</v>
      </c>
      <c r="J1094" s="22">
        <v>300</v>
      </c>
      <c r="L1094" s="28" t="s">
        <v>57</v>
      </c>
      <c r="M1094" s="22" t="s">
        <v>58</v>
      </c>
      <c r="N1094" s="22">
        <v>41</v>
      </c>
      <c r="O1094" s="22" t="s">
        <v>59</v>
      </c>
      <c r="P1094" s="22" t="s">
        <v>78</v>
      </c>
      <c r="R1094" s="23" t="s">
        <v>3299</v>
      </c>
      <c r="T1094" s="23">
        <v>240</v>
      </c>
      <c r="U1094" s="23" t="s">
        <v>3272</v>
      </c>
      <c r="V1094" s="25" t="s">
        <v>61</v>
      </c>
      <c r="W1094" s="65" t="s">
        <v>1953</v>
      </c>
      <c r="X1094" s="106" t="s">
        <v>333</v>
      </c>
      <c r="Z1094" s="83" t="s">
        <v>62</v>
      </c>
      <c r="AA1094" s="6">
        <v>1</v>
      </c>
      <c r="BQ1094" s="6" t="s">
        <v>213</v>
      </c>
    </row>
    <row r="1095" spans="1:69" hidden="1" x14ac:dyDescent="0.2">
      <c r="A1095" s="91">
        <v>1275</v>
      </c>
      <c r="B1095" s="229" t="s">
        <v>3254</v>
      </c>
      <c r="C1095" s="259" t="s">
        <v>3255</v>
      </c>
      <c r="D1095" s="229" t="s">
        <v>3304</v>
      </c>
      <c r="E1095" s="3" t="s">
        <v>3195</v>
      </c>
      <c r="F1095" s="26" t="s">
        <v>682</v>
      </c>
      <c r="G1095" s="26" t="s">
        <v>75</v>
      </c>
      <c r="H1095" s="26" t="s">
        <v>3298</v>
      </c>
      <c r="J1095" s="22">
        <v>300</v>
      </c>
      <c r="L1095" s="28" t="s">
        <v>57</v>
      </c>
      <c r="M1095" s="22" t="s">
        <v>58</v>
      </c>
      <c r="N1095" s="22">
        <v>42</v>
      </c>
      <c r="O1095" s="22" t="s">
        <v>59</v>
      </c>
      <c r="P1095" s="22" t="s">
        <v>78</v>
      </c>
      <c r="R1095" s="23" t="s">
        <v>3299</v>
      </c>
      <c r="T1095" s="23">
        <v>240</v>
      </c>
      <c r="U1095" s="23" t="s">
        <v>3272</v>
      </c>
      <c r="V1095" s="25" t="s">
        <v>61</v>
      </c>
      <c r="W1095" s="65" t="s">
        <v>1953</v>
      </c>
      <c r="X1095" s="106" t="s">
        <v>333</v>
      </c>
      <c r="Z1095" s="83" t="s">
        <v>62</v>
      </c>
      <c r="AA1095" s="6">
        <v>1</v>
      </c>
      <c r="BQ1095" s="6" t="s">
        <v>213</v>
      </c>
    </row>
    <row r="1096" spans="1:69" hidden="1" x14ac:dyDescent="0.2">
      <c r="A1096" s="91">
        <v>1276</v>
      </c>
      <c r="B1096" s="229" t="s">
        <v>3254</v>
      </c>
      <c r="C1096" s="259" t="s">
        <v>3255</v>
      </c>
      <c r="D1096" s="229" t="s">
        <v>3305</v>
      </c>
      <c r="E1096" s="3" t="s">
        <v>3195</v>
      </c>
      <c r="F1096" s="26" t="s">
        <v>682</v>
      </c>
      <c r="G1096" s="26" t="s">
        <v>75</v>
      </c>
      <c r="H1096" s="26" t="s">
        <v>3298</v>
      </c>
      <c r="J1096" s="22">
        <v>300</v>
      </c>
      <c r="L1096" s="28" t="s">
        <v>57</v>
      </c>
      <c r="M1096" s="22" t="s">
        <v>58</v>
      </c>
      <c r="N1096" s="22">
        <v>43</v>
      </c>
      <c r="O1096" s="22" t="s">
        <v>59</v>
      </c>
      <c r="P1096" s="22" t="s">
        <v>78</v>
      </c>
      <c r="R1096" s="23" t="s">
        <v>3299</v>
      </c>
      <c r="T1096" s="23">
        <v>240</v>
      </c>
      <c r="U1096" s="23" t="s">
        <v>3272</v>
      </c>
      <c r="V1096" s="25" t="s">
        <v>61</v>
      </c>
      <c r="W1096" s="65" t="s">
        <v>1953</v>
      </c>
      <c r="X1096" s="106" t="s">
        <v>333</v>
      </c>
      <c r="Z1096" s="83" t="s">
        <v>62</v>
      </c>
      <c r="AA1096" s="6">
        <v>1</v>
      </c>
      <c r="BQ1096" s="6" t="s">
        <v>213</v>
      </c>
    </row>
    <row r="1097" spans="1:69" hidden="1" x14ac:dyDescent="0.2">
      <c r="A1097" s="91">
        <v>1277</v>
      </c>
      <c r="B1097" s="229" t="s">
        <v>3254</v>
      </c>
      <c r="C1097" s="259" t="s">
        <v>3255</v>
      </c>
      <c r="D1097" s="229" t="s">
        <v>3306</v>
      </c>
      <c r="E1097" s="3" t="s">
        <v>3195</v>
      </c>
      <c r="F1097" s="26" t="s">
        <v>682</v>
      </c>
      <c r="G1097" s="26" t="s">
        <v>75</v>
      </c>
      <c r="H1097" s="26" t="s">
        <v>3298</v>
      </c>
      <c r="J1097" s="22">
        <v>300</v>
      </c>
      <c r="L1097" s="28" t="s">
        <v>57</v>
      </c>
      <c r="M1097" s="22" t="s">
        <v>58</v>
      </c>
      <c r="N1097" s="22">
        <v>44</v>
      </c>
      <c r="O1097" s="22" t="s">
        <v>59</v>
      </c>
      <c r="P1097" s="22" t="s">
        <v>78</v>
      </c>
      <c r="R1097" s="23" t="s">
        <v>3299</v>
      </c>
      <c r="T1097" s="23">
        <v>240</v>
      </c>
      <c r="U1097" s="23" t="s">
        <v>3272</v>
      </c>
      <c r="V1097" s="25" t="s">
        <v>61</v>
      </c>
      <c r="W1097" s="65" t="s">
        <v>1953</v>
      </c>
      <c r="X1097" s="106" t="s">
        <v>333</v>
      </c>
      <c r="Z1097" s="83" t="s">
        <v>62</v>
      </c>
      <c r="AA1097" s="6">
        <v>1</v>
      </c>
      <c r="BQ1097" s="6" t="s">
        <v>213</v>
      </c>
    </row>
    <row r="1098" spans="1:69" hidden="1" x14ac:dyDescent="0.2">
      <c r="A1098" s="91">
        <v>1278</v>
      </c>
      <c r="B1098" s="229" t="s">
        <v>3254</v>
      </c>
      <c r="C1098" s="259" t="s">
        <v>3255</v>
      </c>
      <c r="D1098" s="229" t="s">
        <v>3307</v>
      </c>
      <c r="E1098" s="3" t="s">
        <v>3195</v>
      </c>
      <c r="F1098" s="26" t="s">
        <v>682</v>
      </c>
      <c r="G1098" s="26" t="s">
        <v>75</v>
      </c>
      <c r="H1098" s="26" t="s">
        <v>3298</v>
      </c>
      <c r="J1098" s="22">
        <v>300</v>
      </c>
      <c r="L1098" s="28" t="s">
        <v>57</v>
      </c>
      <c r="M1098" s="22" t="s">
        <v>58</v>
      </c>
      <c r="N1098" s="22">
        <v>45</v>
      </c>
      <c r="O1098" s="22" t="s">
        <v>59</v>
      </c>
      <c r="P1098" s="22" t="s">
        <v>78</v>
      </c>
      <c r="R1098" s="23" t="s">
        <v>3299</v>
      </c>
      <c r="T1098" s="23">
        <v>240</v>
      </c>
      <c r="U1098" s="23" t="s">
        <v>3272</v>
      </c>
      <c r="V1098" s="25" t="s">
        <v>61</v>
      </c>
      <c r="W1098" s="65" t="s">
        <v>1953</v>
      </c>
      <c r="X1098" s="106" t="s">
        <v>333</v>
      </c>
      <c r="Z1098" s="83" t="s">
        <v>62</v>
      </c>
      <c r="AA1098" s="6">
        <v>1</v>
      </c>
      <c r="BQ1098" s="6" t="s">
        <v>213</v>
      </c>
    </row>
    <row r="1099" spans="1:69" hidden="1" x14ac:dyDescent="0.2">
      <c r="A1099" s="91">
        <v>1279</v>
      </c>
      <c r="B1099" s="229" t="s">
        <v>3254</v>
      </c>
      <c r="C1099" s="259" t="s">
        <v>3255</v>
      </c>
      <c r="D1099" s="229" t="s">
        <v>3308</v>
      </c>
      <c r="E1099" s="3" t="s">
        <v>3195</v>
      </c>
      <c r="F1099" s="26" t="s">
        <v>682</v>
      </c>
      <c r="G1099" s="26" t="s">
        <v>75</v>
      </c>
      <c r="H1099" s="26" t="s">
        <v>3298</v>
      </c>
      <c r="J1099" s="22">
        <v>300</v>
      </c>
      <c r="L1099" s="28" t="s">
        <v>57</v>
      </c>
      <c r="M1099" s="22" t="s">
        <v>58</v>
      </c>
      <c r="N1099" s="22">
        <v>46</v>
      </c>
      <c r="O1099" s="22" t="s">
        <v>59</v>
      </c>
      <c r="P1099" s="22" t="s">
        <v>78</v>
      </c>
      <c r="R1099" s="23" t="s">
        <v>3299</v>
      </c>
      <c r="T1099" s="23">
        <v>240</v>
      </c>
      <c r="U1099" s="23" t="s">
        <v>3272</v>
      </c>
      <c r="V1099" s="25" t="s">
        <v>61</v>
      </c>
      <c r="W1099" s="65" t="s">
        <v>1953</v>
      </c>
      <c r="X1099" s="106" t="s">
        <v>333</v>
      </c>
      <c r="Z1099" s="83" t="s">
        <v>62</v>
      </c>
      <c r="AA1099" s="6">
        <v>1</v>
      </c>
      <c r="BQ1099" s="6" t="s">
        <v>213</v>
      </c>
    </row>
    <row r="1100" spans="1:69" hidden="1" x14ac:dyDescent="0.2">
      <c r="A1100" s="91">
        <v>1280</v>
      </c>
      <c r="B1100" s="229" t="s">
        <v>3254</v>
      </c>
      <c r="C1100" s="259" t="s">
        <v>3255</v>
      </c>
      <c r="D1100" s="229" t="s">
        <v>3309</v>
      </c>
      <c r="E1100" s="3" t="s">
        <v>3195</v>
      </c>
      <c r="F1100" s="26" t="s">
        <v>682</v>
      </c>
      <c r="G1100" s="26" t="s">
        <v>75</v>
      </c>
      <c r="H1100" s="26" t="s">
        <v>3298</v>
      </c>
      <c r="J1100" s="22">
        <v>300</v>
      </c>
      <c r="L1100" s="28" t="s">
        <v>57</v>
      </c>
      <c r="M1100" s="22" t="s">
        <v>58</v>
      </c>
      <c r="N1100" s="22">
        <v>47</v>
      </c>
      <c r="O1100" s="22" t="s">
        <v>59</v>
      </c>
      <c r="P1100" s="22" t="s">
        <v>78</v>
      </c>
      <c r="R1100" s="23" t="s">
        <v>3299</v>
      </c>
      <c r="T1100" s="23">
        <v>240</v>
      </c>
      <c r="U1100" s="23" t="s">
        <v>3272</v>
      </c>
      <c r="V1100" s="25" t="s">
        <v>61</v>
      </c>
      <c r="W1100" s="65" t="s">
        <v>1953</v>
      </c>
      <c r="X1100" s="106" t="s">
        <v>333</v>
      </c>
      <c r="Z1100" s="83" t="s">
        <v>62</v>
      </c>
      <c r="AA1100" s="6">
        <v>1</v>
      </c>
      <c r="BQ1100" s="6" t="s">
        <v>213</v>
      </c>
    </row>
    <row r="1101" spans="1:69" hidden="1" x14ac:dyDescent="0.2">
      <c r="A1101" s="91">
        <v>1281</v>
      </c>
      <c r="B1101" s="229" t="s">
        <v>3254</v>
      </c>
      <c r="C1101" s="259" t="s">
        <v>3255</v>
      </c>
      <c r="D1101" s="229" t="s">
        <v>3310</v>
      </c>
      <c r="E1101" s="3" t="s">
        <v>3195</v>
      </c>
      <c r="F1101" s="26" t="s">
        <v>682</v>
      </c>
      <c r="G1101" s="26" t="s">
        <v>75</v>
      </c>
      <c r="H1101" s="26" t="s">
        <v>3298</v>
      </c>
      <c r="J1101" s="22">
        <v>300</v>
      </c>
      <c r="L1101" s="28" t="s">
        <v>57</v>
      </c>
      <c r="M1101" s="22" t="s">
        <v>58</v>
      </c>
      <c r="N1101" s="22">
        <v>48</v>
      </c>
      <c r="O1101" s="22" t="s">
        <v>59</v>
      </c>
      <c r="P1101" s="22" t="s">
        <v>78</v>
      </c>
      <c r="R1101" s="23" t="s">
        <v>3299</v>
      </c>
      <c r="T1101" s="23">
        <v>240</v>
      </c>
      <c r="U1101" s="23" t="s">
        <v>3272</v>
      </c>
      <c r="V1101" s="25" t="s">
        <v>61</v>
      </c>
      <c r="W1101" s="65" t="s">
        <v>1953</v>
      </c>
      <c r="X1101" s="106" t="s">
        <v>333</v>
      </c>
      <c r="Z1101" s="83" t="s">
        <v>62</v>
      </c>
      <c r="AA1101" s="6">
        <v>1</v>
      </c>
      <c r="BQ1101" s="6" t="s">
        <v>213</v>
      </c>
    </row>
    <row r="1102" spans="1:69" hidden="1" x14ac:dyDescent="0.2">
      <c r="A1102" s="91">
        <v>1282</v>
      </c>
      <c r="B1102" s="229" t="s">
        <v>3254</v>
      </c>
      <c r="C1102" s="259" t="s">
        <v>3255</v>
      </c>
      <c r="D1102" s="229" t="s">
        <v>3311</v>
      </c>
      <c r="E1102" s="3" t="s">
        <v>3195</v>
      </c>
      <c r="F1102" s="26" t="s">
        <v>70</v>
      </c>
      <c r="G1102" s="26" t="s">
        <v>75</v>
      </c>
      <c r="H1102" s="26" t="s">
        <v>3312</v>
      </c>
      <c r="J1102" s="22">
        <v>300</v>
      </c>
      <c r="L1102" s="28" t="s">
        <v>57</v>
      </c>
      <c r="M1102" s="22" t="s">
        <v>77</v>
      </c>
      <c r="N1102" s="22">
        <v>49</v>
      </c>
      <c r="O1102" s="22" t="s">
        <v>59</v>
      </c>
      <c r="P1102" s="22" t="s">
        <v>78</v>
      </c>
      <c r="R1102" s="23" t="s">
        <v>3258</v>
      </c>
      <c r="S1102" s="24">
        <v>2</v>
      </c>
      <c r="V1102" s="25" t="s">
        <v>61</v>
      </c>
      <c r="W1102" s="65" t="s">
        <v>1953</v>
      </c>
      <c r="X1102" s="106" t="s">
        <v>333</v>
      </c>
      <c r="Z1102" s="83" t="s">
        <v>62</v>
      </c>
      <c r="AA1102" s="6">
        <v>1</v>
      </c>
      <c r="BQ1102" s="6" t="s">
        <v>213</v>
      </c>
    </row>
    <row r="1103" spans="1:69" hidden="1" x14ac:dyDescent="0.2">
      <c r="A1103" s="91">
        <v>1283</v>
      </c>
      <c r="B1103" s="229" t="s">
        <v>3254</v>
      </c>
      <c r="C1103" s="259" t="s">
        <v>3255</v>
      </c>
      <c r="D1103" s="229" t="s">
        <v>3313</v>
      </c>
      <c r="E1103" s="3" t="s">
        <v>3195</v>
      </c>
      <c r="F1103" s="26" t="s">
        <v>70</v>
      </c>
      <c r="G1103" s="26" t="s">
        <v>75</v>
      </c>
      <c r="H1103" s="26" t="s">
        <v>3312</v>
      </c>
      <c r="J1103" s="22">
        <v>300</v>
      </c>
      <c r="L1103" s="28" t="s">
        <v>57</v>
      </c>
      <c r="M1103" s="22" t="s">
        <v>77</v>
      </c>
      <c r="N1103" s="22">
        <v>50</v>
      </c>
      <c r="O1103" s="22" t="s">
        <v>59</v>
      </c>
      <c r="P1103" s="22" t="s">
        <v>78</v>
      </c>
      <c r="R1103" s="23" t="s">
        <v>3258</v>
      </c>
      <c r="S1103" s="24">
        <v>2</v>
      </c>
      <c r="V1103" s="25" t="s">
        <v>61</v>
      </c>
      <c r="W1103" s="65" t="s">
        <v>1953</v>
      </c>
      <c r="X1103" s="106" t="s">
        <v>333</v>
      </c>
      <c r="Z1103" s="83" t="s">
        <v>62</v>
      </c>
      <c r="AA1103" s="6">
        <v>1</v>
      </c>
      <c r="BQ1103" s="6" t="s">
        <v>213</v>
      </c>
    </row>
    <row r="1104" spans="1:69" hidden="1" x14ac:dyDescent="0.2">
      <c r="A1104" s="91">
        <v>1284</v>
      </c>
      <c r="B1104" s="229" t="s">
        <v>3254</v>
      </c>
      <c r="C1104" s="259" t="s">
        <v>3255</v>
      </c>
      <c r="D1104" s="229" t="s">
        <v>3314</v>
      </c>
      <c r="E1104" s="3" t="s">
        <v>3195</v>
      </c>
      <c r="F1104" s="26" t="s">
        <v>70</v>
      </c>
      <c r="G1104" s="26" t="s">
        <v>75</v>
      </c>
      <c r="H1104" s="26" t="s">
        <v>3312</v>
      </c>
      <c r="J1104" s="22">
        <v>300</v>
      </c>
      <c r="L1104" s="28" t="s">
        <v>57</v>
      </c>
      <c r="M1104" s="22" t="s">
        <v>77</v>
      </c>
      <c r="N1104" s="22">
        <v>51</v>
      </c>
      <c r="O1104" s="22" t="s">
        <v>59</v>
      </c>
      <c r="P1104" s="22" t="s">
        <v>78</v>
      </c>
      <c r="R1104" s="23" t="s">
        <v>3258</v>
      </c>
      <c r="S1104" s="24">
        <v>2</v>
      </c>
      <c r="V1104" s="25" t="s">
        <v>61</v>
      </c>
      <c r="W1104" s="65" t="s">
        <v>1953</v>
      </c>
      <c r="X1104" s="106" t="s">
        <v>333</v>
      </c>
      <c r="Z1104" s="83" t="s">
        <v>62</v>
      </c>
      <c r="AA1104" s="6">
        <v>1</v>
      </c>
      <c r="BQ1104" s="6" t="s">
        <v>213</v>
      </c>
    </row>
    <row r="1105" spans="1:69" hidden="1" x14ac:dyDescent="0.2">
      <c r="A1105" s="91">
        <v>1285</v>
      </c>
      <c r="B1105" s="229" t="s">
        <v>3254</v>
      </c>
      <c r="C1105" s="259" t="s">
        <v>3255</v>
      </c>
      <c r="D1105" s="229" t="s">
        <v>3315</v>
      </c>
      <c r="E1105" s="3" t="s">
        <v>3195</v>
      </c>
      <c r="F1105" s="26" t="s">
        <v>70</v>
      </c>
      <c r="G1105" s="26" t="s">
        <v>75</v>
      </c>
      <c r="H1105" s="26" t="s">
        <v>3312</v>
      </c>
      <c r="J1105" s="22">
        <v>300</v>
      </c>
      <c r="L1105" s="28" t="s">
        <v>57</v>
      </c>
      <c r="M1105" s="22" t="s">
        <v>77</v>
      </c>
      <c r="N1105" s="22">
        <v>52</v>
      </c>
      <c r="O1105" s="22" t="s">
        <v>59</v>
      </c>
      <c r="P1105" s="22" t="s">
        <v>78</v>
      </c>
      <c r="R1105" s="23" t="s">
        <v>3258</v>
      </c>
      <c r="S1105" s="24">
        <v>2</v>
      </c>
      <c r="V1105" s="25" t="s">
        <v>61</v>
      </c>
      <c r="W1105" s="65" t="s">
        <v>1953</v>
      </c>
      <c r="X1105" s="106" t="s">
        <v>333</v>
      </c>
      <c r="Z1105" s="83" t="s">
        <v>62</v>
      </c>
      <c r="AA1105" s="6">
        <v>1</v>
      </c>
      <c r="BQ1105" s="6" t="s">
        <v>213</v>
      </c>
    </row>
    <row r="1106" spans="1:69" hidden="1" x14ac:dyDescent="0.2">
      <c r="A1106" s="91">
        <v>1286</v>
      </c>
      <c r="B1106" s="229" t="s">
        <v>3254</v>
      </c>
      <c r="C1106" s="259" t="s">
        <v>3255</v>
      </c>
      <c r="D1106" s="229" t="s">
        <v>3316</v>
      </c>
      <c r="E1106" s="3" t="s">
        <v>3195</v>
      </c>
      <c r="F1106" s="26" t="s">
        <v>70</v>
      </c>
      <c r="G1106" s="26" t="s">
        <v>75</v>
      </c>
      <c r="H1106" s="26" t="s">
        <v>3312</v>
      </c>
      <c r="J1106" s="22">
        <v>300</v>
      </c>
      <c r="L1106" s="28" t="s">
        <v>57</v>
      </c>
      <c r="M1106" s="22" t="s">
        <v>77</v>
      </c>
      <c r="N1106" s="22">
        <v>53</v>
      </c>
      <c r="O1106" s="22" t="s">
        <v>59</v>
      </c>
      <c r="P1106" s="22" t="s">
        <v>78</v>
      </c>
      <c r="R1106" s="23" t="s">
        <v>3258</v>
      </c>
      <c r="S1106" s="24">
        <v>2</v>
      </c>
      <c r="V1106" s="25" t="s">
        <v>61</v>
      </c>
      <c r="W1106" s="65" t="s">
        <v>1953</v>
      </c>
      <c r="X1106" s="106" t="s">
        <v>333</v>
      </c>
      <c r="Z1106" s="83" t="s">
        <v>62</v>
      </c>
      <c r="AA1106" s="6">
        <v>1</v>
      </c>
      <c r="BQ1106" s="6" t="s">
        <v>213</v>
      </c>
    </row>
    <row r="1107" spans="1:69" hidden="1" x14ac:dyDescent="0.2">
      <c r="A1107" s="91">
        <v>1287</v>
      </c>
      <c r="B1107" s="229" t="s">
        <v>3254</v>
      </c>
      <c r="C1107" s="259" t="s">
        <v>3255</v>
      </c>
      <c r="D1107" s="229" t="s">
        <v>3317</v>
      </c>
      <c r="E1107" s="3" t="s">
        <v>3195</v>
      </c>
      <c r="F1107" s="26" t="s">
        <v>70</v>
      </c>
      <c r="G1107" s="26" t="s">
        <v>75</v>
      </c>
      <c r="H1107" s="26" t="s">
        <v>3312</v>
      </c>
      <c r="J1107" s="22">
        <v>300</v>
      </c>
      <c r="L1107" s="28" t="s">
        <v>57</v>
      </c>
      <c r="M1107" s="22" t="s">
        <v>77</v>
      </c>
      <c r="N1107" s="22">
        <v>54</v>
      </c>
      <c r="O1107" s="22" t="s">
        <v>59</v>
      </c>
      <c r="P1107" s="22" t="s">
        <v>78</v>
      </c>
      <c r="R1107" s="23" t="s">
        <v>3258</v>
      </c>
      <c r="S1107" s="24">
        <v>2</v>
      </c>
      <c r="V1107" s="25" t="s">
        <v>61</v>
      </c>
      <c r="W1107" s="65" t="s">
        <v>1953</v>
      </c>
      <c r="X1107" s="106" t="s">
        <v>333</v>
      </c>
      <c r="Z1107" s="83" t="s">
        <v>62</v>
      </c>
      <c r="AA1107" s="6">
        <v>1</v>
      </c>
      <c r="BQ1107" s="6" t="s">
        <v>213</v>
      </c>
    </row>
    <row r="1108" spans="1:69" hidden="1" x14ac:dyDescent="0.2">
      <c r="A1108" s="91">
        <v>1288</v>
      </c>
      <c r="B1108" s="229" t="s">
        <v>3254</v>
      </c>
      <c r="C1108" s="259" t="s">
        <v>3255</v>
      </c>
      <c r="D1108" s="229" t="s">
        <v>3318</v>
      </c>
      <c r="E1108" s="3" t="s">
        <v>3195</v>
      </c>
      <c r="F1108" s="26" t="s">
        <v>70</v>
      </c>
      <c r="G1108" s="26" t="s">
        <v>75</v>
      </c>
      <c r="H1108" s="26" t="s">
        <v>3312</v>
      </c>
      <c r="J1108" s="22">
        <v>300</v>
      </c>
      <c r="L1108" s="28" t="s">
        <v>57</v>
      </c>
      <c r="M1108" s="22" t="s">
        <v>77</v>
      </c>
      <c r="N1108" s="22">
        <v>55</v>
      </c>
      <c r="O1108" s="22" t="s">
        <v>59</v>
      </c>
      <c r="P1108" s="22" t="s">
        <v>78</v>
      </c>
      <c r="R1108" s="23" t="s">
        <v>3258</v>
      </c>
      <c r="S1108" s="24">
        <v>2</v>
      </c>
      <c r="V1108" s="25" t="s">
        <v>61</v>
      </c>
      <c r="W1108" s="65" t="s">
        <v>1953</v>
      </c>
      <c r="X1108" s="106" t="s">
        <v>333</v>
      </c>
      <c r="Z1108" s="83" t="s">
        <v>62</v>
      </c>
      <c r="AA1108" s="6">
        <v>1</v>
      </c>
      <c r="BQ1108" s="6" t="s">
        <v>213</v>
      </c>
    </row>
    <row r="1109" spans="1:69" hidden="1" x14ac:dyDescent="0.2">
      <c r="A1109" s="91">
        <v>1289</v>
      </c>
      <c r="B1109" s="229" t="s">
        <v>3254</v>
      </c>
      <c r="C1109" s="259" t="s">
        <v>3255</v>
      </c>
      <c r="D1109" s="229" t="s">
        <v>3319</v>
      </c>
      <c r="E1109" s="3" t="s">
        <v>3195</v>
      </c>
      <c r="F1109" s="26" t="s">
        <v>70</v>
      </c>
      <c r="G1109" s="26" t="s">
        <v>75</v>
      </c>
      <c r="H1109" s="26" t="s">
        <v>3312</v>
      </c>
      <c r="J1109" s="22">
        <v>300</v>
      </c>
      <c r="L1109" s="28" t="s">
        <v>57</v>
      </c>
      <c r="M1109" s="22" t="s">
        <v>77</v>
      </c>
      <c r="N1109" s="22">
        <v>56</v>
      </c>
      <c r="O1109" s="22" t="s">
        <v>59</v>
      </c>
      <c r="P1109" s="22" t="s">
        <v>78</v>
      </c>
      <c r="R1109" s="23" t="s">
        <v>3258</v>
      </c>
      <c r="S1109" s="24">
        <v>2</v>
      </c>
      <c r="V1109" s="25" t="s">
        <v>61</v>
      </c>
      <c r="W1109" s="65" t="s">
        <v>1953</v>
      </c>
      <c r="X1109" s="106" t="s">
        <v>333</v>
      </c>
      <c r="Z1109" s="83" t="s">
        <v>62</v>
      </c>
      <c r="AA1109" s="6">
        <v>1</v>
      </c>
      <c r="BQ1109" s="6" t="s">
        <v>213</v>
      </c>
    </row>
    <row r="1110" spans="1:69" hidden="1" x14ac:dyDescent="0.2">
      <c r="A1110" s="91">
        <v>1290</v>
      </c>
      <c r="B1110" s="229" t="s">
        <v>3254</v>
      </c>
      <c r="C1110" s="259" t="s">
        <v>3255</v>
      </c>
      <c r="D1110" s="229" t="s">
        <v>3320</v>
      </c>
      <c r="E1110" s="3" t="s">
        <v>3195</v>
      </c>
      <c r="F1110" s="26" t="s">
        <v>70</v>
      </c>
      <c r="G1110" s="26" t="s">
        <v>75</v>
      </c>
      <c r="H1110" s="26" t="s">
        <v>3312</v>
      </c>
      <c r="J1110" s="22">
        <v>300</v>
      </c>
      <c r="L1110" s="28" t="s">
        <v>57</v>
      </c>
      <c r="M1110" s="22" t="s">
        <v>77</v>
      </c>
      <c r="N1110" s="22">
        <v>57</v>
      </c>
      <c r="O1110" s="22" t="s">
        <v>59</v>
      </c>
      <c r="P1110" s="22" t="s">
        <v>78</v>
      </c>
      <c r="R1110" s="23" t="s">
        <v>3258</v>
      </c>
      <c r="S1110" s="24">
        <v>2</v>
      </c>
      <c r="V1110" s="25" t="s">
        <v>61</v>
      </c>
      <c r="W1110" s="65" t="s">
        <v>1953</v>
      </c>
      <c r="X1110" s="106" t="s">
        <v>333</v>
      </c>
      <c r="Z1110" s="83" t="s">
        <v>62</v>
      </c>
      <c r="AA1110" s="6">
        <v>1</v>
      </c>
      <c r="BQ1110" s="6" t="s">
        <v>213</v>
      </c>
    </row>
    <row r="1111" spans="1:69" hidden="1" x14ac:dyDescent="0.2">
      <c r="A1111" s="91">
        <v>1291</v>
      </c>
      <c r="B1111" s="229" t="s">
        <v>3254</v>
      </c>
      <c r="C1111" s="259" t="s">
        <v>3255</v>
      </c>
      <c r="D1111" s="229" t="s">
        <v>3321</v>
      </c>
      <c r="E1111" s="3" t="s">
        <v>3195</v>
      </c>
      <c r="F1111" s="26" t="s">
        <v>70</v>
      </c>
      <c r="G1111" s="26" t="s">
        <v>75</v>
      </c>
      <c r="H1111" s="26" t="s">
        <v>3312</v>
      </c>
      <c r="J1111" s="22">
        <v>300</v>
      </c>
      <c r="L1111" s="28" t="s">
        <v>57</v>
      </c>
      <c r="M1111" s="22" t="s">
        <v>77</v>
      </c>
      <c r="N1111" s="22">
        <v>58</v>
      </c>
      <c r="O1111" s="22" t="s">
        <v>59</v>
      </c>
      <c r="P1111" s="22" t="s">
        <v>78</v>
      </c>
      <c r="R1111" s="23" t="s">
        <v>3258</v>
      </c>
      <c r="S1111" s="24">
        <v>2</v>
      </c>
      <c r="V1111" s="25" t="s">
        <v>61</v>
      </c>
      <c r="W1111" s="65" t="s">
        <v>1953</v>
      </c>
      <c r="X1111" s="106" t="s">
        <v>333</v>
      </c>
      <c r="Z1111" s="83" t="s">
        <v>62</v>
      </c>
      <c r="AA1111" s="6">
        <v>1</v>
      </c>
      <c r="BQ1111" s="6" t="s">
        <v>213</v>
      </c>
    </row>
    <row r="1112" spans="1:69" hidden="1" x14ac:dyDescent="0.2">
      <c r="A1112" s="91">
        <v>1292</v>
      </c>
      <c r="B1112" s="229" t="s">
        <v>3254</v>
      </c>
      <c r="C1112" s="259" t="s">
        <v>3255</v>
      </c>
      <c r="D1112" s="229" t="s">
        <v>3322</v>
      </c>
      <c r="E1112" s="3" t="s">
        <v>3195</v>
      </c>
      <c r="F1112" s="26" t="s">
        <v>70</v>
      </c>
      <c r="G1112" s="26" t="s">
        <v>75</v>
      </c>
      <c r="H1112" s="26" t="s">
        <v>3312</v>
      </c>
      <c r="J1112" s="22">
        <v>300</v>
      </c>
      <c r="L1112" s="28" t="s">
        <v>57</v>
      </c>
      <c r="M1112" s="22" t="s">
        <v>77</v>
      </c>
      <c r="N1112" s="22">
        <v>59</v>
      </c>
      <c r="O1112" s="22" t="s">
        <v>59</v>
      </c>
      <c r="P1112" s="22" t="s">
        <v>78</v>
      </c>
      <c r="R1112" s="23" t="s">
        <v>3258</v>
      </c>
      <c r="S1112" s="24">
        <v>2</v>
      </c>
      <c r="V1112" s="25" t="s">
        <v>61</v>
      </c>
      <c r="W1112" s="65" t="s">
        <v>1953</v>
      </c>
      <c r="X1112" s="106" t="s">
        <v>333</v>
      </c>
      <c r="Z1112" s="83" t="s">
        <v>62</v>
      </c>
      <c r="AA1112" s="6">
        <v>1</v>
      </c>
      <c r="BQ1112" s="6" t="s">
        <v>213</v>
      </c>
    </row>
    <row r="1113" spans="1:69" hidden="1" x14ac:dyDescent="0.2">
      <c r="A1113" s="91">
        <v>1293</v>
      </c>
      <c r="B1113" s="229" t="s">
        <v>3254</v>
      </c>
      <c r="C1113" s="259" t="s">
        <v>3255</v>
      </c>
      <c r="D1113" s="229" t="s">
        <v>3323</v>
      </c>
      <c r="E1113" s="3" t="s">
        <v>3195</v>
      </c>
      <c r="F1113" s="26" t="s">
        <v>70</v>
      </c>
      <c r="G1113" s="26" t="s">
        <v>75</v>
      </c>
      <c r="H1113" s="26" t="s">
        <v>3312</v>
      </c>
      <c r="J1113" s="22">
        <v>300</v>
      </c>
      <c r="L1113" s="28" t="s">
        <v>57</v>
      </c>
      <c r="M1113" s="22" t="s">
        <v>77</v>
      </c>
      <c r="N1113" s="22">
        <v>60</v>
      </c>
      <c r="O1113" s="22" t="s">
        <v>59</v>
      </c>
      <c r="P1113" s="22" t="s">
        <v>78</v>
      </c>
      <c r="R1113" s="23" t="s">
        <v>3258</v>
      </c>
      <c r="S1113" s="24">
        <v>2</v>
      </c>
      <c r="V1113" s="25" t="s">
        <v>61</v>
      </c>
      <c r="W1113" s="65" t="s">
        <v>1953</v>
      </c>
      <c r="X1113" s="106" t="s">
        <v>333</v>
      </c>
      <c r="Z1113" s="83" t="s">
        <v>62</v>
      </c>
      <c r="AA1113" s="6">
        <v>1</v>
      </c>
      <c r="BQ1113" s="6" t="s">
        <v>213</v>
      </c>
    </row>
    <row r="1114" spans="1:69" hidden="1" x14ac:dyDescent="0.2">
      <c r="A1114" s="91">
        <v>1294</v>
      </c>
      <c r="B1114" s="229" t="s">
        <v>3254</v>
      </c>
      <c r="C1114" s="259" t="s">
        <v>3255</v>
      </c>
      <c r="D1114" s="229" t="s">
        <v>3324</v>
      </c>
      <c r="E1114" s="3" t="s">
        <v>3195</v>
      </c>
      <c r="F1114" s="26" t="s">
        <v>70</v>
      </c>
      <c r="G1114" s="26" t="s">
        <v>75</v>
      </c>
      <c r="H1114" s="26" t="s">
        <v>3312</v>
      </c>
      <c r="J1114" s="22">
        <v>300</v>
      </c>
      <c r="L1114" s="28" t="s">
        <v>57</v>
      </c>
      <c r="M1114" s="22" t="s">
        <v>58</v>
      </c>
      <c r="N1114" s="22">
        <v>61</v>
      </c>
      <c r="O1114" s="22" t="s">
        <v>59</v>
      </c>
      <c r="P1114" s="22" t="s">
        <v>78</v>
      </c>
      <c r="V1114" s="25" t="s">
        <v>61</v>
      </c>
      <c r="W1114" s="65" t="s">
        <v>1953</v>
      </c>
      <c r="X1114" s="106" t="s">
        <v>333</v>
      </c>
      <c r="Z1114" s="83" t="s">
        <v>62</v>
      </c>
      <c r="AA1114" s="6">
        <v>1</v>
      </c>
      <c r="BQ1114" s="6" t="s">
        <v>213</v>
      </c>
    </row>
    <row r="1115" spans="1:69" hidden="1" x14ac:dyDescent="0.2">
      <c r="A1115" s="91">
        <v>1295</v>
      </c>
      <c r="B1115" s="229" t="s">
        <v>3254</v>
      </c>
      <c r="C1115" s="259" t="s">
        <v>3255</v>
      </c>
      <c r="D1115" s="229" t="s">
        <v>3325</v>
      </c>
      <c r="E1115" s="3" t="s">
        <v>3195</v>
      </c>
      <c r="F1115" s="26" t="s">
        <v>70</v>
      </c>
      <c r="G1115" s="26" t="s">
        <v>75</v>
      </c>
      <c r="H1115" s="26" t="s">
        <v>3312</v>
      </c>
      <c r="J1115" s="22">
        <v>300</v>
      </c>
      <c r="L1115" s="28" t="s">
        <v>57</v>
      </c>
      <c r="M1115" s="22" t="s">
        <v>58</v>
      </c>
      <c r="N1115" s="22">
        <v>62</v>
      </c>
      <c r="O1115" s="22" t="s">
        <v>59</v>
      </c>
      <c r="P1115" s="22" t="s">
        <v>78</v>
      </c>
      <c r="V1115" s="25" t="s">
        <v>61</v>
      </c>
      <c r="W1115" s="65" t="s">
        <v>1953</v>
      </c>
      <c r="X1115" s="106" t="s">
        <v>333</v>
      </c>
      <c r="Z1115" s="83" t="s">
        <v>62</v>
      </c>
      <c r="AA1115" s="6">
        <v>1</v>
      </c>
      <c r="BQ1115" s="6" t="s">
        <v>213</v>
      </c>
    </row>
    <row r="1116" spans="1:69" hidden="1" x14ac:dyDescent="0.2">
      <c r="A1116" s="91">
        <v>1296</v>
      </c>
      <c r="B1116" s="229" t="s">
        <v>3254</v>
      </c>
      <c r="C1116" s="259" t="s">
        <v>3255</v>
      </c>
      <c r="D1116" s="229" t="s">
        <v>3326</v>
      </c>
      <c r="E1116" s="3" t="s">
        <v>3195</v>
      </c>
      <c r="F1116" s="26" t="s">
        <v>70</v>
      </c>
      <c r="G1116" s="26" t="s">
        <v>75</v>
      </c>
      <c r="H1116" s="26" t="s">
        <v>3312</v>
      </c>
      <c r="J1116" s="22">
        <v>300</v>
      </c>
      <c r="L1116" s="28" t="s">
        <v>57</v>
      </c>
      <c r="M1116" s="22" t="s">
        <v>58</v>
      </c>
      <c r="N1116" s="22">
        <v>63</v>
      </c>
      <c r="O1116" s="22" t="s">
        <v>59</v>
      </c>
      <c r="P1116" s="22" t="s">
        <v>78</v>
      </c>
      <c r="V1116" s="25" t="s">
        <v>61</v>
      </c>
      <c r="W1116" s="65" t="s">
        <v>1953</v>
      </c>
      <c r="X1116" s="106" t="s">
        <v>333</v>
      </c>
      <c r="Z1116" s="83" t="s">
        <v>62</v>
      </c>
      <c r="AA1116" s="6">
        <v>1</v>
      </c>
      <c r="BQ1116" s="6" t="s">
        <v>213</v>
      </c>
    </row>
    <row r="1117" spans="1:69" hidden="1" x14ac:dyDescent="0.2">
      <c r="A1117" s="91">
        <v>1297</v>
      </c>
      <c r="B1117" s="229" t="s">
        <v>3254</v>
      </c>
      <c r="C1117" s="259" t="s">
        <v>3255</v>
      </c>
      <c r="D1117" s="229" t="s">
        <v>3327</v>
      </c>
      <c r="E1117" s="3" t="s">
        <v>3195</v>
      </c>
      <c r="F1117" s="26" t="s">
        <v>70</v>
      </c>
      <c r="G1117" s="26" t="s">
        <v>75</v>
      </c>
      <c r="H1117" s="26" t="s">
        <v>3312</v>
      </c>
      <c r="J1117" s="22">
        <v>300</v>
      </c>
      <c r="L1117" s="28" t="s">
        <v>57</v>
      </c>
      <c r="M1117" s="22" t="s">
        <v>58</v>
      </c>
      <c r="N1117" s="22">
        <v>64</v>
      </c>
      <c r="O1117" s="22" t="s">
        <v>59</v>
      </c>
      <c r="P1117" s="22" t="s">
        <v>78</v>
      </c>
      <c r="V1117" s="25" t="s">
        <v>61</v>
      </c>
      <c r="W1117" s="65" t="s">
        <v>1953</v>
      </c>
      <c r="X1117" s="106" t="s">
        <v>333</v>
      </c>
      <c r="Z1117" s="83" t="s">
        <v>62</v>
      </c>
      <c r="AA1117" s="6">
        <v>1</v>
      </c>
      <c r="BQ1117" s="6" t="s">
        <v>213</v>
      </c>
    </row>
    <row r="1118" spans="1:69" hidden="1" x14ac:dyDescent="0.2">
      <c r="A1118" s="91">
        <v>1298</v>
      </c>
      <c r="B1118" s="229" t="s">
        <v>3254</v>
      </c>
      <c r="C1118" s="259" t="s">
        <v>3255</v>
      </c>
      <c r="D1118" s="229" t="s">
        <v>3328</v>
      </c>
      <c r="E1118" s="3" t="s">
        <v>3195</v>
      </c>
      <c r="F1118" s="26" t="s">
        <v>70</v>
      </c>
      <c r="G1118" s="26" t="s">
        <v>75</v>
      </c>
      <c r="H1118" s="26" t="s">
        <v>3312</v>
      </c>
      <c r="J1118" s="22">
        <v>300</v>
      </c>
      <c r="L1118" s="28" t="s">
        <v>57</v>
      </c>
      <c r="M1118" s="22" t="s">
        <v>58</v>
      </c>
      <c r="N1118" s="22">
        <v>65</v>
      </c>
      <c r="O1118" s="22" t="s">
        <v>59</v>
      </c>
      <c r="P1118" s="22" t="s">
        <v>78</v>
      </c>
      <c r="V1118" s="25" t="s">
        <v>61</v>
      </c>
      <c r="W1118" s="65" t="s">
        <v>1953</v>
      </c>
      <c r="X1118" s="106" t="s">
        <v>333</v>
      </c>
      <c r="Z1118" s="83" t="s">
        <v>62</v>
      </c>
      <c r="AA1118" s="6">
        <v>1</v>
      </c>
      <c r="BQ1118" s="6" t="s">
        <v>213</v>
      </c>
    </row>
    <row r="1119" spans="1:69" hidden="1" x14ac:dyDescent="0.2">
      <c r="A1119" s="91">
        <v>1299</v>
      </c>
      <c r="B1119" s="229" t="s">
        <v>3254</v>
      </c>
      <c r="C1119" s="259" t="s">
        <v>3255</v>
      </c>
      <c r="D1119" s="229" t="s">
        <v>3329</v>
      </c>
      <c r="E1119" s="3" t="s">
        <v>3195</v>
      </c>
      <c r="F1119" s="26" t="s">
        <v>70</v>
      </c>
      <c r="G1119" s="26" t="s">
        <v>75</v>
      </c>
      <c r="H1119" s="26" t="s">
        <v>3312</v>
      </c>
      <c r="J1119" s="22">
        <v>300</v>
      </c>
      <c r="L1119" s="28" t="s">
        <v>57</v>
      </c>
      <c r="M1119" s="22" t="s">
        <v>58</v>
      </c>
      <c r="N1119" s="22">
        <v>66</v>
      </c>
      <c r="O1119" s="22" t="s">
        <v>59</v>
      </c>
      <c r="P1119" s="22" t="s">
        <v>78</v>
      </c>
      <c r="V1119" s="25" t="s">
        <v>61</v>
      </c>
      <c r="W1119" s="65" t="s">
        <v>1953</v>
      </c>
      <c r="X1119" s="106" t="s">
        <v>333</v>
      </c>
      <c r="Z1119" s="83" t="s">
        <v>62</v>
      </c>
      <c r="AA1119" s="6">
        <v>1</v>
      </c>
      <c r="BQ1119" s="6" t="s">
        <v>213</v>
      </c>
    </row>
    <row r="1120" spans="1:69" hidden="1" x14ac:dyDescent="0.2">
      <c r="A1120" s="91">
        <v>1300</v>
      </c>
      <c r="B1120" s="229" t="s">
        <v>3254</v>
      </c>
      <c r="C1120" s="259" t="s">
        <v>3255</v>
      </c>
      <c r="D1120" s="229" t="s">
        <v>3330</v>
      </c>
      <c r="E1120" s="3" t="s">
        <v>3195</v>
      </c>
      <c r="F1120" s="26" t="s">
        <v>70</v>
      </c>
      <c r="G1120" s="26" t="s">
        <v>75</v>
      </c>
      <c r="H1120" s="26" t="s">
        <v>3312</v>
      </c>
      <c r="J1120" s="22">
        <v>300</v>
      </c>
      <c r="L1120" s="28" t="s">
        <v>57</v>
      </c>
      <c r="M1120" s="22" t="s">
        <v>58</v>
      </c>
      <c r="N1120" s="22">
        <v>67</v>
      </c>
      <c r="O1120" s="22" t="s">
        <v>59</v>
      </c>
      <c r="P1120" s="22" t="s">
        <v>78</v>
      </c>
      <c r="V1120" s="25" t="s">
        <v>61</v>
      </c>
      <c r="W1120" s="65" t="s">
        <v>1953</v>
      </c>
      <c r="X1120" s="106" t="s">
        <v>333</v>
      </c>
      <c r="Z1120" s="83" t="s">
        <v>62</v>
      </c>
      <c r="AA1120" s="6">
        <v>1</v>
      </c>
      <c r="BQ1120" s="6" t="s">
        <v>213</v>
      </c>
    </row>
    <row r="1121" spans="1:70" hidden="1" x14ac:dyDescent="0.2">
      <c r="A1121" s="91">
        <v>1301</v>
      </c>
      <c r="B1121" s="229" t="s">
        <v>3254</v>
      </c>
      <c r="C1121" s="259" t="s">
        <v>3255</v>
      </c>
      <c r="D1121" s="229" t="s">
        <v>3331</v>
      </c>
      <c r="E1121" s="3" t="s">
        <v>3195</v>
      </c>
      <c r="F1121" s="26" t="s">
        <v>70</v>
      </c>
      <c r="G1121" s="26" t="s">
        <v>75</v>
      </c>
      <c r="H1121" s="26" t="s">
        <v>3312</v>
      </c>
      <c r="J1121" s="22">
        <v>300</v>
      </c>
      <c r="L1121" s="28" t="s">
        <v>57</v>
      </c>
      <c r="M1121" s="22" t="s">
        <v>58</v>
      </c>
      <c r="N1121" s="22">
        <v>68</v>
      </c>
      <c r="O1121" s="22" t="s">
        <v>59</v>
      </c>
      <c r="P1121" s="22" t="s">
        <v>78</v>
      </c>
      <c r="V1121" s="25" t="s">
        <v>61</v>
      </c>
      <c r="W1121" s="65" t="s">
        <v>1953</v>
      </c>
      <c r="X1121" s="106" t="s">
        <v>333</v>
      </c>
      <c r="Z1121" s="83" t="s">
        <v>62</v>
      </c>
      <c r="AA1121" s="6">
        <v>1</v>
      </c>
      <c r="BQ1121" s="6" t="s">
        <v>213</v>
      </c>
    </row>
    <row r="1122" spans="1:70" hidden="1" x14ac:dyDescent="0.2">
      <c r="A1122" s="91">
        <v>1302</v>
      </c>
      <c r="B1122" s="229" t="s">
        <v>3254</v>
      </c>
      <c r="C1122" s="259" t="s">
        <v>3255</v>
      </c>
      <c r="D1122" s="229" t="s">
        <v>3332</v>
      </c>
      <c r="E1122" s="3" t="s">
        <v>3195</v>
      </c>
      <c r="F1122" s="26" t="s">
        <v>70</v>
      </c>
      <c r="G1122" s="26" t="s">
        <v>75</v>
      </c>
      <c r="H1122" s="26" t="s">
        <v>3312</v>
      </c>
      <c r="J1122" s="22">
        <v>300</v>
      </c>
      <c r="L1122" s="28" t="s">
        <v>57</v>
      </c>
      <c r="M1122" s="22" t="s">
        <v>58</v>
      </c>
      <c r="N1122" s="22">
        <v>69</v>
      </c>
      <c r="O1122" s="22" t="s">
        <v>59</v>
      </c>
      <c r="P1122" s="22" t="s">
        <v>78</v>
      </c>
      <c r="V1122" s="25" t="s">
        <v>61</v>
      </c>
      <c r="W1122" s="65" t="s">
        <v>1953</v>
      </c>
      <c r="X1122" s="106" t="s">
        <v>333</v>
      </c>
      <c r="Z1122" s="83" t="s">
        <v>62</v>
      </c>
      <c r="AA1122" s="6">
        <v>1</v>
      </c>
      <c r="BQ1122" s="6" t="s">
        <v>213</v>
      </c>
    </row>
    <row r="1123" spans="1:70" hidden="1" x14ac:dyDescent="0.2">
      <c r="A1123" s="91">
        <v>1303</v>
      </c>
      <c r="B1123" s="229" t="s">
        <v>3254</v>
      </c>
      <c r="C1123" s="259" t="s">
        <v>3255</v>
      </c>
      <c r="D1123" s="229" t="s">
        <v>3333</v>
      </c>
      <c r="E1123" s="3" t="s">
        <v>3195</v>
      </c>
      <c r="F1123" s="26" t="s">
        <v>70</v>
      </c>
      <c r="G1123" s="26" t="s">
        <v>75</v>
      </c>
      <c r="H1123" s="26" t="s">
        <v>3312</v>
      </c>
      <c r="J1123" s="22">
        <v>300</v>
      </c>
      <c r="L1123" s="28" t="s">
        <v>57</v>
      </c>
      <c r="M1123" s="22" t="s">
        <v>58</v>
      </c>
      <c r="N1123" s="22">
        <v>70</v>
      </c>
      <c r="O1123" s="22" t="s">
        <v>59</v>
      </c>
      <c r="P1123" s="22" t="s">
        <v>78</v>
      </c>
      <c r="V1123" s="25" t="s">
        <v>61</v>
      </c>
      <c r="W1123" s="65" t="s">
        <v>1953</v>
      </c>
      <c r="X1123" s="106" t="s">
        <v>333</v>
      </c>
      <c r="Z1123" s="83" t="s">
        <v>62</v>
      </c>
      <c r="AA1123" s="6">
        <v>1</v>
      </c>
      <c r="BQ1123" s="6" t="s">
        <v>213</v>
      </c>
    </row>
    <row r="1124" spans="1:70" hidden="1" x14ac:dyDescent="0.2">
      <c r="A1124" s="91">
        <v>1304</v>
      </c>
      <c r="B1124" s="229" t="s">
        <v>3254</v>
      </c>
      <c r="C1124" s="259" t="s">
        <v>3255</v>
      </c>
      <c r="D1124" s="229" t="s">
        <v>3334</v>
      </c>
      <c r="E1124" s="3" t="s">
        <v>3195</v>
      </c>
      <c r="F1124" s="26" t="s">
        <v>70</v>
      </c>
      <c r="G1124" s="26" t="s">
        <v>75</v>
      </c>
      <c r="H1124" s="26" t="s">
        <v>3312</v>
      </c>
      <c r="J1124" s="22">
        <v>300</v>
      </c>
      <c r="L1124" s="28" t="s">
        <v>57</v>
      </c>
      <c r="M1124" s="22" t="s">
        <v>58</v>
      </c>
      <c r="N1124" s="22">
        <v>71</v>
      </c>
      <c r="O1124" s="22" t="s">
        <v>59</v>
      </c>
      <c r="P1124" s="22" t="s">
        <v>78</v>
      </c>
      <c r="V1124" s="25" t="s">
        <v>61</v>
      </c>
      <c r="W1124" s="65" t="s">
        <v>1953</v>
      </c>
      <c r="X1124" s="106" t="s">
        <v>333</v>
      </c>
      <c r="Z1124" s="83" t="s">
        <v>62</v>
      </c>
      <c r="AA1124" s="6">
        <v>1</v>
      </c>
      <c r="BQ1124" s="6" t="s">
        <v>213</v>
      </c>
    </row>
    <row r="1125" spans="1:70" hidden="1" x14ac:dyDescent="0.2">
      <c r="A1125" s="91">
        <v>1305</v>
      </c>
      <c r="B1125" s="229" t="s">
        <v>3254</v>
      </c>
      <c r="C1125" s="259" t="s">
        <v>3255</v>
      </c>
      <c r="D1125" s="229" t="s">
        <v>3335</v>
      </c>
      <c r="E1125" s="3" t="s">
        <v>3195</v>
      </c>
      <c r="F1125" s="26" t="s">
        <v>70</v>
      </c>
      <c r="G1125" s="26" t="s">
        <v>75</v>
      </c>
      <c r="H1125" s="26" t="s">
        <v>3312</v>
      </c>
      <c r="J1125" s="22">
        <v>300</v>
      </c>
      <c r="L1125" s="28" t="s">
        <v>57</v>
      </c>
      <c r="M1125" s="22" t="s">
        <v>58</v>
      </c>
      <c r="N1125" s="22">
        <v>72</v>
      </c>
      <c r="O1125" s="22" t="s">
        <v>59</v>
      </c>
      <c r="P1125" s="22" t="s">
        <v>78</v>
      </c>
      <c r="V1125" s="25" t="s">
        <v>61</v>
      </c>
      <c r="W1125" s="65" t="s">
        <v>1953</v>
      </c>
      <c r="X1125" s="106" t="s">
        <v>333</v>
      </c>
      <c r="Z1125" s="83" t="s">
        <v>62</v>
      </c>
      <c r="AA1125" s="6">
        <v>1</v>
      </c>
      <c r="BQ1125" s="6" t="s">
        <v>213</v>
      </c>
    </row>
    <row r="1126" spans="1:70" hidden="1" x14ac:dyDescent="0.2">
      <c r="A1126" s="91">
        <v>1306</v>
      </c>
      <c r="B1126" s="229" t="s">
        <v>3336</v>
      </c>
      <c r="C1126" s="259" t="s">
        <v>3337</v>
      </c>
      <c r="D1126" s="229" t="s">
        <v>3338</v>
      </c>
      <c r="E1126" s="3" t="s">
        <v>3195</v>
      </c>
      <c r="F1126" s="26" t="s">
        <v>102</v>
      </c>
      <c r="G1126" s="26" t="s">
        <v>55</v>
      </c>
      <c r="H1126" s="26" t="s">
        <v>193</v>
      </c>
      <c r="J1126" s="22">
        <v>200</v>
      </c>
      <c r="L1126" s="28" t="s">
        <v>57</v>
      </c>
      <c r="M1126" s="22" t="s">
        <v>58</v>
      </c>
      <c r="N1126" s="22">
        <v>0</v>
      </c>
      <c r="O1126" s="22" t="s">
        <v>59</v>
      </c>
      <c r="P1126" s="22" t="s">
        <v>78</v>
      </c>
      <c r="R1126" s="23" t="s">
        <v>3339</v>
      </c>
      <c r="T1126" s="23">
        <v>200</v>
      </c>
      <c r="U1126" s="23" t="s">
        <v>3340</v>
      </c>
      <c r="V1126" s="25" t="s">
        <v>61</v>
      </c>
      <c r="W1126" s="65">
        <v>12</v>
      </c>
      <c r="X1126" s="106" t="s">
        <v>202</v>
      </c>
      <c r="Y1126" s="25" t="s">
        <v>3341</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3342</v>
      </c>
    </row>
    <row r="1127" spans="1:70" hidden="1" x14ac:dyDescent="0.2">
      <c r="A1127" s="91">
        <v>1307</v>
      </c>
      <c r="B1127" s="229" t="s">
        <v>3343</v>
      </c>
      <c r="C1127" s="259" t="s">
        <v>3344</v>
      </c>
      <c r="D1127" s="229" t="s">
        <v>3345</v>
      </c>
      <c r="E1127" s="3" t="s">
        <v>3195</v>
      </c>
      <c r="F1127" s="26" t="s">
        <v>682</v>
      </c>
      <c r="G1127" s="26" t="s">
        <v>75</v>
      </c>
      <c r="H1127" s="26" t="s">
        <v>3346</v>
      </c>
      <c r="J1127" s="22">
        <v>200</v>
      </c>
      <c r="L1127" s="28" t="s">
        <v>57</v>
      </c>
      <c r="M1127" s="22" t="s">
        <v>58</v>
      </c>
      <c r="N1127" s="22">
        <v>0</v>
      </c>
      <c r="O1127" s="22" t="s">
        <v>59</v>
      </c>
      <c r="P1127" s="22" t="s">
        <v>78</v>
      </c>
      <c r="R1127" s="23" t="s">
        <v>3347</v>
      </c>
      <c r="V1127" s="25" t="s">
        <v>61</v>
      </c>
      <c r="W1127" s="65" t="s">
        <v>1953</v>
      </c>
      <c r="Z1127" s="83" t="s">
        <v>62</v>
      </c>
      <c r="AA1127" s="6">
        <v>6</v>
      </c>
      <c r="AB1127" s="6">
        <v>0</v>
      </c>
      <c r="BQ1127" s="6" t="s">
        <v>1852</v>
      </c>
      <c r="BR1127" s="5" t="s">
        <v>3348</v>
      </c>
    </row>
    <row r="1128" spans="1:70" hidden="1" x14ac:dyDescent="0.2">
      <c r="A1128" s="91">
        <v>1308</v>
      </c>
      <c r="B1128" s="229" t="s">
        <v>3343</v>
      </c>
      <c r="C1128" s="259" t="s">
        <v>3344</v>
      </c>
      <c r="D1128" s="229" t="s">
        <v>3349</v>
      </c>
      <c r="E1128" s="3" t="s">
        <v>3195</v>
      </c>
      <c r="F1128" s="26" t="s">
        <v>682</v>
      </c>
      <c r="G1128" s="26" t="s">
        <v>75</v>
      </c>
      <c r="H1128" s="26" t="s">
        <v>3346</v>
      </c>
      <c r="J1128" s="22">
        <v>200</v>
      </c>
      <c r="L1128" s="28" t="s">
        <v>57</v>
      </c>
      <c r="M1128" s="22" t="s">
        <v>58</v>
      </c>
      <c r="N1128" s="22">
        <v>0</v>
      </c>
      <c r="O1128" s="22" t="s">
        <v>59</v>
      </c>
      <c r="P1128" s="22" t="s">
        <v>78</v>
      </c>
      <c r="R1128" s="23" t="s">
        <v>3350</v>
      </c>
      <c r="V1128" s="25" t="s">
        <v>61</v>
      </c>
      <c r="W1128" s="65" t="s">
        <v>1953</v>
      </c>
      <c r="Z1128" s="83" t="s">
        <v>62</v>
      </c>
      <c r="AA1128" s="6">
        <v>6</v>
      </c>
      <c r="AB1128" s="6">
        <v>0</v>
      </c>
      <c r="BQ1128" s="6" t="s">
        <v>1852</v>
      </c>
      <c r="BR1128" s="5" t="s">
        <v>3348</v>
      </c>
    </row>
    <row r="1129" spans="1:70" hidden="1" x14ac:dyDescent="0.2">
      <c r="A1129" s="91">
        <v>1309</v>
      </c>
      <c r="B1129" s="229" t="s">
        <v>3351</v>
      </c>
      <c r="C1129" s="259" t="s">
        <v>3352</v>
      </c>
      <c r="D1129" s="229" t="s">
        <v>3353</v>
      </c>
      <c r="E1129" s="3" t="s">
        <v>3195</v>
      </c>
      <c r="F1129" s="26" t="s">
        <v>54</v>
      </c>
      <c r="G1129" s="26" t="s">
        <v>75</v>
      </c>
      <c r="H1129" s="26" t="s">
        <v>193</v>
      </c>
      <c r="J1129" s="22">
        <v>300</v>
      </c>
      <c r="L1129" s="28" t="s">
        <v>57</v>
      </c>
      <c r="M1129" s="22" t="s">
        <v>58</v>
      </c>
      <c r="N1129" s="22">
        <v>0</v>
      </c>
      <c r="O1129" s="22" t="s">
        <v>59</v>
      </c>
      <c r="P1129" s="22" t="s">
        <v>78</v>
      </c>
      <c r="R1129" s="23" t="s">
        <v>3354</v>
      </c>
      <c r="T1129" s="23">
        <v>237</v>
      </c>
      <c r="V1129" s="25" t="s">
        <v>61</v>
      </c>
      <c r="W1129" s="65" t="s">
        <v>1953</v>
      </c>
      <c r="X1129" s="106" t="s">
        <v>415</v>
      </c>
      <c r="Y1129" s="25" t="s">
        <v>3355</v>
      </c>
      <c r="Z1129" s="83" t="s">
        <v>62</v>
      </c>
      <c r="AA1129" s="6">
        <v>1</v>
      </c>
      <c r="AB1129" s="6">
        <v>0</v>
      </c>
      <c r="BQ1129" s="6" t="s">
        <v>213</v>
      </c>
      <c r="BR1129" s="5" t="s">
        <v>3356</v>
      </c>
    </row>
    <row r="1130" spans="1:70" hidden="1" x14ac:dyDescent="0.2">
      <c r="A1130" s="91">
        <v>1310</v>
      </c>
      <c r="B1130" s="229" t="s">
        <v>3351</v>
      </c>
      <c r="C1130" s="259" t="s">
        <v>3352</v>
      </c>
      <c r="D1130" s="229" t="s">
        <v>3357</v>
      </c>
      <c r="E1130" s="3" t="s">
        <v>3195</v>
      </c>
      <c r="F1130" s="26" t="s">
        <v>54</v>
      </c>
      <c r="G1130" s="26" t="s">
        <v>75</v>
      </c>
      <c r="H1130" s="26" t="s">
        <v>193</v>
      </c>
      <c r="J1130" s="22">
        <v>300</v>
      </c>
      <c r="L1130" s="28" t="s">
        <v>57</v>
      </c>
      <c r="M1130" s="22" t="s">
        <v>58</v>
      </c>
      <c r="N1130" s="22">
        <v>0</v>
      </c>
      <c r="O1130" s="22" t="s">
        <v>59</v>
      </c>
      <c r="P1130" s="22" t="s">
        <v>78</v>
      </c>
      <c r="R1130" s="23" t="s">
        <v>3354</v>
      </c>
      <c r="T1130" s="23">
        <v>237</v>
      </c>
      <c r="V1130" s="25" t="s">
        <v>61</v>
      </c>
      <c r="W1130" s="65" t="s">
        <v>1953</v>
      </c>
      <c r="X1130" s="106" t="s">
        <v>415</v>
      </c>
      <c r="Y1130" s="25" t="s">
        <v>3355</v>
      </c>
      <c r="Z1130" s="83" t="s">
        <v>62</v>
      </c>
      <c r="AA1130" s="6">
        <v>1</v>
      </c>
      <c r="AB1130" s="6">
        <v>0</v>
      </c>
      <c r="BQ1130" s="6" t="s">
        <v>213</v>
      </c>
      <c r="BR1130" s="5" t="s">
        <v>3356</v>
      </c>
    </row>
    <row r="1131" spans="1:70" hidden="1" x14ac:dyDescent="0.2">
      <c r="A1131" s="91">
        <v>1311</v>
      </c>
      <c r="B1131" s="229" t="s">
        <v>3351</v>
      </c>
      <c r="C1131" s="259" t="s">
        <v>3352</v>
      </c>
      <c r="D1131" s="229" t="s">
        <v>3358</v>
      </c>
      <c r="E1131" s="3" t="s">
        <v>3195</v>
      </c>
      <c r="F1131" s="26" t="s">
        <v>54</v>
      </c>
      <c r="G1131" s="26" t="s">
        <v>75</v>
      </c>
      <c r="H1131" s="26" t="s">
        <v>193</v>
      </c>
      <c r="J1131" s="22">
        <v>300</v>
      </c>
      <c r="L1131" s="28" t="s">
        <v>57</v>
      </c>
      <c r="M1131" s="22" t="s">
        <v>58</v>
      </c>
      <c r="N1131" s="22">
        <v>0</v>
      </c>
      <c r="O1131" s="22" t="s">
        <v>59</v>
      </c>
      <c r="P1131" s="22" t="s">
        <v>78</v>
      </c>
      <c r="R1131" s="23" t="s">
        <v>3354</v>
      </c>
      <c r="T1131" s="23">
        <v>237</v>
      </c>
      <c r="V1131" s="25" t="s">
        <v>61</v>
      </c>
      <c r="W1131" s="65" t="s">
        <v>1953</v>
      </c>
      <c r="X1131" s="106" t="s">
        <v>415</v>
      </c>
      <c r="Y1131" s="25" t="s">
        <v>3355</v>
      </c>
      <c r="Z1131" s="83" t="s">
        <v>62</v>
      </c>
      <c r="AA1131" s="6">
        <v>1</v>
      </c>
      <c r="AB1131" s="6">
        <v>0</v>
      </c>
      <c r="BQ1131" s="6" t="s">
        <v>213</v>
      </c>
      <c r="BR1131" s="5" t="s">
        <v>3356</v>
      </c>
    </row>
    <row r="1132" spans="1:70" hidden="1" x14ac:dyDescent="0.2">
      <c r="A1132" s="91">
        <v>1312</v>
      </c>
      <c r="B1132" s="229" t="s">
        <v>3351</v>
      </c>
      <c r="C1132" s="259" t="s">
        <v>3352</v>
      </c>
      <c r="D1132" s="229" t="s">
        <v>3359</v>
      </c>
      <c r="E1132" s="3" t="s">
        <v>3195</v>
      </c>
      <c r="F1132" s="26" t="s">
        <v>54</v>
      </c>
      <c r="G1132" s="26" t="s">
        <v>75</v>
      </c>
      <c r="H1132" s="26" t="s">
        <v>193</v>
      </c>
      <c r="J1132" s="22">
        <v>300</v>
      </c>
      <c r="L1132" s="28" t="s">
        <v>57</v>
      </c>
      <c r="M1132" s="22" t="s">
        <v>58</v>
      </c>
      <c r="N1132" s="22">
        <v>0</v>
      </c>
      <c r="O1132" s="22" t="s">
        <v>59</v>
      </c>
      <c r="P1132" s="22" t="s">
        <v>78</v>
      </c>
      <c r="R1132" s="23" t="s">
        <v>3354</v>
      </c>
      <c r="T1132" s="23">
        <v>237</v>
      </c>
      <c r="V1132" s="25" t="s">
        <v>61</v>
      </c>
      <c r="W1132" s="65" t="s">
        <v>1953</v>
      </c>
      <c r="X1132" s="106" t="s">
        <v>415</v>
      </c>
      <c r="Y1132" s="25" t="s">
        <v>3355</v>
      </c>
      <c r="Z1132" s="83" t="s">
        <v>62</v>
      </c>
      <c r="AA1132" s="6">
        <v>1</v>
      </c>
      <c r="AB1132" s="6">
        <v>0</v>
      </c>
      <c r="BQ1132" s="6" t="s">
        <v>213</v>
      </c>
      <c r="BR1132" s="5" t="s">
        <v>3356</v>
      </c>
    </row>
    <row r="1133" spans="1:70" hidden="1" x14ac:dyDescent="0.2">
      <c r="A1133" s="91">
        <v>1313</v>
      </c>
      <c r="B1133" s="229" t="s">
        <v>3351</v>
      </c>
      <c r="C1133" s="259" t="s">
        <v>3352</v>
      </c>
      <c r="D1133" s="229" t="s">
        <v>3360</v>
      </c>
      <c r="E1133" s="3" t="s">
        <v>3195</v>
      </c>
      <c r="F1133" s="26" t="s">
        <v>54</v>
      </c>
      <c r="G1133" s="26" t="s">
        <v>75</v>
      </c>
      <c r="H1133" s="26" t="s">
        <v>193</v>
      </c>
      <c r="J1133" s="22">
        <v>300</v>
      </c>
      <c r="L1133" s="28" t="s">
        <v>57</v>
      </c>
      <c r="M1133" s="22" t="s">
        <v>58</v>
      </c>
      <c r="N1133" s="22">
        <v>0</v>
      </c>
      <c r="O1133" s="22" t="s">
        <v>59</v>
      </c>
      <c r="P1133" s="22" t="s">
        <v>78</v>
      </c>
      <c r="R1133" s="23" t="s">
        <v>3354</v>
      </c>
      <c r="T1133" s="23">
        <v>237</v>
      </c>
      <c r="V1133" s="25" t="s">
        <v>61</v>
      </c>
      <c r="W1133" s="65" t="s">
        <v>1953</v>
      </c>
      <c r="X1133" s="106" t="s">
        <v>415</v>
      </c>
      <c r="Y1133" s="25" t="s">
        <v>3355</v>
      </c>
      <c r="Z1133" s="83" t="s">
        <v>62</v>
      </c>
      <c r="AA1133" s="6">
        <v>1</v>
      </c>
      <c r="AB1133" s="6">
        <v>0</v>
      </c>
      <c r="BQ1133" s="6" t="s">
        <v>213</v>
      </c>
      <c r="BR1133" s="5" t="s">
        <v>3356</v>
      </c>
    </row>
    <row r="1134" spans="1:70" hidden="1" x14ac:dyDescent="0.2">
      <c r="A1134" s="91">
        <v>1314</v>
      </c>
      <c r="B1134" s="229" t="s">
        <v>3351</v>
      </c>
      <c r="C1134" s="259" t="s">
        <v>3352</v>
      </c>
      <c r="D1134" s="229" t="s">
        <v>3361</v>
      </c>
      <c r="E1134" s="3" t="s">
        <v>3195</v>
      </c>
      <c r="F1134" s="26" t="s">
        <v>54</v>
      </c>
      <c r="G1134" s="26" t="s">
        <v>75</v>
      </c>
      <c r="H1134" s="26" t="s">
        <v>193</v>
      </c>
      <c r="J1134" s="22">
        <v>300</v>
      </c>
      <c r="L1134" s="28" t="s">
        <v>57</v>
      </c>
      <c r="M1134" s="22" t="s">
        <v>58</v>
      </c>
      <c r="N1134" s="22">
        <v>0</v>
      </c>
      <c r="O1134" s="22" t="s">
        <v>59</v>
      </c>
      <c r="P1134" s="22" t="s">
        <v>78</v>
      </c>
      <c r="R1134" s="23" t="s">
        <v>3354</v>
      </c>
      <c r="T1134" s="23">
        <v>237</v>
      </c>
      <c r="V1134" s="25" t="s">
        <v>61</v>
      </c>
      <c r="W1134" s="65" t="s">
        <v>1953</v>
      </c>
      <c r="X1134" s="106" t="s">
        <v>415</v>
      </c>
      <c r="Y1134" s="25" t="s">
        <v>3355</v>
      </c>
      <c r="Z1134" s="83" t="s">
        <v>62</v>
      </c>
      <c r="AA1134" s="6">
        <v>1</v>
      </c>
      <c r="AB1134" s="6">
        <v>0</v>
      </c>
      <c r="BQ1134" s="6" t="s">
        <v>213</v>
      </c>
      <c r="BR1134" s="5" t="s">
        <v>3356</v>
      </c>
    </row>
    <row r="1135" spans="1:70" hidden="1" x14ac:dyDescent="0.2">
      <c r="A1135" s="91">
        <v>1315</v>
      </c>
      <c r="B1135" s="229" t="s">
        <v>3362</v>
      </c>
      <c r="C1135" s="259" t="s">
        <v>3363</v>
      </c>
      <c r="D1135" s="229" t="s">
        <v>3364</v>
      </c>
      <c r="E1135" s="3" t="s">
        <v>3195</v>
      </c>
      <c r="F1135" s="26" t="s">
        <v>102</v>
      </c>
      <c r="G1135" s="26" t="s">
        <v>55</v>
      </c>
      <c r="H1135" s="26" t="s">
        <v>3365</v>
      </c>
      <c r="J1135" s="22">
        <v>300</v>
      </c>
      <c r="L1135" s="28" t="s">
        <v>57</v>
      </c>
      <c r="M1135" s="22" t="s">
        <v>58</v>
      </c>
      <c r="N1135" s="22" t="s">
        <v>3366</v>
      </c>
      <c r="O1135" s="22" t="s">
        <v>59</v>
      </c>
      <c r="P1135" s="22" t="s">
        <v>3367</v>
      </c>
      <c r="R1135" s="23" t="s">
        <v>3354</v>
      </c>
      <c r="T1135" s="23">
        <v>200</v>
      </c>
      <c r="V1135" s="25" t="s">
        <v>61</v>
      </c>
      <c r="W1135" s="65" t="s">
        <v>3368</v>
      </c>
      <c r="X1135" s="106" t="s">
        <v>333</v>
      </c>
      <c r="Y1135" s="25" t="s">
        <v>3369</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3370</v>
      </c>
    </row>
    <row r="1136" spans="1:70" hidden="1" x14ac:dyDescent="0.2">
      <c r="A1136" s="91">
        <v>1316</v>
      </c>
      <c r="B1136" s="229" t="s">
        <v>3371</v>
      </c>
      <c r="C1136" s="259" t="s">
        <v>3372</v>
      </c>
      <c r="D1136" s="229" t="s">
        <v>3373</v>
      </c>
      <c r="E1136" s="3" t="s">
        <v>3195</v>
      </c>
      <c r="F1136" s="26" t="s">
        <v>102</v>
      </c>
      <c r="G1136" s="26" t="s">
        <v>55</v>
      </c>
      <c r="H1136" s="26" t="s">
        <v>193</v>
      </c>
      <c r="J1136" s="22">
        <v>400</v>
      </c>
      <c r="L1136" s="28" t="s">
        <v>57</v>
      </c>
      <c r="M1136" s="22" t="s">
        <v>58</v>
      </c>
      <c r="N1136" s="22">
        <v>0</v>
      </c>
      <c r="O1136" s="22" t="s">
        <v>59</v>
      </c>
      <c r="P1136" s="22" t="s">
        <v>78</v>
      </c>
      <c r="R1136" s="23" t="s">
        <v>3374</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1327</v>
      </c>
    </row>
    <row r="1137" spans="1:70" hidden="1" x14ac:dyDescent="0.2">
      <c r="A1137" s="91">
        <v>1317</v>
      </c>
      <c r="B1137" s="229" t="s">
        <v>3375</v>
      </c>
      <c r="C1137" s="259" t="s">
        <v>3376</v>
      </c>
      <c r="D1137" s="229" t="s">
        <v>3377</v>
      </c>
      <c r="E1137" s="3" t="s">
        <v>3195</v>
      </c>
      <c r="F1137" s="26" t="s">
        <v>102</v>
      </c>
      <c r="G1137" s="26" t="s">
        <v>55</v>
      </c>
      <c r="H1137" s="26" t="s">
        <v>295</v>
      </c>
      <c r="J1137" s="22">
        <v>800</v>
      </c>
      <c r="L1137" s="28" t="s">
        <v>57</v>
      </c>
      <c r="M1137" s="22" t="s">
        <v>58</v>
      </c>
      <c r="N1137" s="22" t="s">
        <v>2607</v>
      </c>
      <c r="O1137" s="22" t="s">
        <v>59</v>
      </c>
      <c r="P1137" s="22" t="s">
        <v>3378</v>
      </c>
      <c r="R1137" s="23" t="s">
        <v>3379</v>
      </c>
      <c r="Y1137" s="25" t="s">
        <v>3380</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3381</v>
      </c>
      <c r="BR1137" s="5" t="s">
        <v>3382</v>
      </c>
    </row>
    <row r="1138" spans="1:70" hidden="1" x14ac:dyDescent="0.2">
      <c r="A1138" s="91">
        <v>1318</v>
      </c>
      <c r="B1138" s="229" t="s">
        <v>3383</v>
      </c>
      <c r="C1138" s="259" t="s">
        <v>3384</v>
      </c>
      <c r="D1138" s="229" t="s">
        <v>3385</v>
      </c>
      <c r="E1138" s="3" t="s">
        <v>101</v>
      </c>
      <c r="F1138" s="26" t="s">
        <v>102</v>
      </c>
      <c r="G1138" s="26" t="s">
        <v>75</v>
      </c>
      <c r="H1138" s="26" t="s">
        <v>193</v>
      </c>
      <c r="J1138" s="22">
        <v>5</v>
      </c>
      <c r="L1138" s="28" t="s">
        <v>57</v>
      </c>
      <c r="M1138" s="22" t="s">
        <v>77</v>
      </c>
      <c r="N1138" s="22">
        <v>0</v>
      </c>
      <c r="O1138" s="22" t="s">
        <v>59</v>
      </c>
      <c r="P1138" s="22" t="s">
        <v>78</v>
      </c>
      <c r="R1138" s="23" t="s">
        <v>3386</v>
      </c>
      <c r="S1138" s="24">
        <v>1</v>
      </c>
      <c r="Z1138" s="83" t="s">
        <v>62</v>
      </c>
      <c r="AA1138" s="6">
        <v>8</v>
      </c>
      <c r="AB1138" s="6">
        <v>3</v>
      </c>
      <c r="AD1138" s="5" t="s">
        <v>79</v>
      </c>
      <c r="AI1138" s="5">
        <v>22</v>
      </c>
      <c r="AJ1138" s="5">
        <v>46</v>
      </c>
      <c r="BQ1138" s="6" t="s">
        <v>213</v>
      </c>
      <c r="BR1138" s="5" t="s">
        <v>723</v>
      </c>
    </row>
    <row r="1139" spans="1:70" hidden="1" x14ac:dyDescent="0.2">
      <c r="A1139" s="91">
        <v>1319</v>
      </c>
      <c r="B1139" s="229" t="s">
        <v>3383</v>
      </c>
      <c r="C1139" s="259" t="s">
        <v>3384</v>
      </c>
      <c r="D1139" s="229" t="s">
        <v>3387</v>
      </c>
      <c r="E1139" s="3" t="s">
        <v>101</v>
      </c>
      <c r="F1139" s="26" t="s">
        <v>102</v>
      </c>
      <c r="G1139" s="26" t="s">
        <v>75</v>
      </c>
      <c r="H1139" s="26" t="s">
        <v>193</v>
      </c>
      <c r="J1139" s="22">
        <v>5</v>
      </c>
      <c r="L1139" s="28" t="s">
        <v>57</v>
      </c>
      <c r="M1139" s="22" t="s">
        <v>77</v>
      </c>
      <c r="N1139" s="22">
        <v>24</v>
      </c>
      <c r="O1139" s="22" t="s">
        <v>59</v>
      </c>
      <c r="P1139" s="22" t="s">
        <v>78</v>
      </c>
      <c r="R1139" s="23" t="s">
        <v>3386</v>
      </c>
      <c r="S1139" s="24">
        <v>1</v>
      </c>
      <c r="Z1139" s="83" t="s">
        <v>62</v>
      </c>
      <c r="AA1139" s="6">
        <v>8</v>
      </c>
      <c r="AB1139" s="6">
        <v>3</v>
      </c>
      <c r="AD1139" s="5" t="s">
        <v>79</v>
      </c>
      <c r="AI1139" s="5">
        <v>22</v>
      </c>
      <c r="AJ1139" s="5">
        <v>46</v>
      </c>
      <c r="BQ1139" s="6" t="s">
        <v>213</v>
      </c>
      <c r="BR1139" s="5" t="s">
        <v>723</v>
      </c>
    </row>
    <row r="1140" spans="1:70" hidden="1" x14ac:dyDescent="0.2">
      <c r="A1140" s="91">
        <v>1320</v>
      </c>
      <c r="B1140" s="229" t="s">
        <v>3383</v>
      </c>
      <c r="C1140" s="259" t="s">
        <v>3384</v>
      </c>
      <c r="D1140" s="229" t="s">
        <v>3388</v>
      </c>
      <c r="E1140" s="3" t="s">
        <v>101</v>
      </c>
      <c r="F1140" s="26" t="s">
        <v>102</v>
      </c>
      <c r="G1140" s="26" t="s">
        <v>75</v>
      </c>
      <c r="H1140" s="26" t="s">
        <v>1735</v>
      </c>
      <c r="J1140" s="22">
        <v>15</v>
      </c>
      <c r="L1140" s="28" t="s">
        <v>57</v>
      </c>
      <c r="M1140" s="22" t="s">
        <v>58</v>
      </c>
      <c r="N1140" s="22">
        <v>0</v>
      </c>
      <c r="O1140" s="22" t="s">
        <v>59</v>
      </c>
      <c r="P1140" s="22" t="s">
        <v>78</v>
      </c>
      <c r="R1140" s="23" t="s">
        <v>3389</v>
      </c>
      <c r="T1140" s="23" t="s">
        <v>711</v>
      </c>
      <c r="U1140" s="23" t="s">
        <v>3272</v>
      </c>
      <c r="V1140" s="25" t="s">
        <v>61</v>
      </c>
      <c r="W1140" s="65">
        <v>8</v>
      </c>
      <c r="X1140" s="106" t="s">
        <v>415</v>
      </c>
      <c r="Z1140" s="83" t="s">
        <v>62</v>
      </c>
      <c r="AA1140" s="6">
        <v>6</v>
      </c>
      <c r="AB1140" s="6">
        <v>0</v>
      </c>
      <c r="BQ1140" s="6" t="s">
        <v>213</v>
      </c>
      <c r="BR1140" s="5" t="s">
        <v>3370</v>
      </c>
    </row>
    <row r="1141" spans="1:70" hidden="1" x14ac:dyDescent="0.2">
      <c r="A1141" s="91">
        <v>1321</v>
      </c>
      <c r="B1141" s="229" t="s">
        <v>3383</v>
      </c>
      <c r="C1141" s="259" t="s">
        <v>3384</v>
      </c>
      <c r="D1141" s="229" t="s">
        <v>3390</v>
      </c>
      <c r="E1141" s="3" t="s">
        <v>101</v>
      </c>
      <c r="F1141" s="26" t="s">
        <v>102</v>
      </c>
      <c r="G1141" s="26" t="s">
        <v>75</v>
      </c>
      <c r="H1141" s="26" t="s">
        <v>1735</v>
      </c>
      <c r="J1141" s="22">
        <v>15</v>
      </c>
      <c r="L1141" s="28" t="s">
        <v>57</v>
      </c>
      <c r="M1141" s="22" t="s">
        <v>58</v>
      </c>
      <c r="N1141" s="22">
        <v>24</v>
      </c>
      <c r="O1141" s="22" t="s">
        <v>59</v>
      </c>
      <c r="P1141" s="22" t="s">
        <v>78</v>
      </c>
      <c r="R1141" s="23" t="s">
        <v>3389</v>
      </c>
      <c r="T1141" s="23" t="s">
        <v>711</v>
      </c>
      <c r="U1141" s="23" t="s">
        <v>3272</v>
      </c>
      <c r="V1141" s="25" t="s">
        <v>61</v>
      </c>
      <c r="W1141" s="65">
        <v>8</v>
      </c>
      <c r="X1141" s="106" t="s">
        <v>415</v>
      </c>
      <c r="Z1141" s="83" t="s">
        <v>62</v>
      </c>
      <c r="AA1141" s="6">
        <v>6</v>
      </c>
      <c r="AB1141" s="6">
        <v>0</v>
      </c>
      <c r="BQ1141" s="6" t="s">
        <v>213</v>
      </c>
      <c r="BR1141" s="5" t="s">
        <v>3370</v>
      </c>
    </row>
    <row r="1142" spans="1:70" hidden="1" x14ac:dyDescent="0.2">
      <c r="A1142" s="91">
        <v>1322</v>
      </c>
      <c r="B1142" s="229" t="s">
        <v>3391</v>
      </c>
      <c r="C1142" s="259" t="s">
        <v>3392</v>
      </c>
      <c r="D1142" s="229" t="s">
        <v>3393</v>
      </c>
      <c r="E1142" s="3" t="s">
        <v>101</v>
      </c>
      <c r="F1142" s="26" t="s">
        <v>102</v>
      </c>
      <c r="G1142" s="26" t="s">
        <v>55</v>
      </c>
      <c r="H1142" s="26" t="s">
        <v>3394</v>
      </c>
      <c r="I1142" s="26" t="s">
        <v>3395</v>
      </c>
      <c r="J1142" s="22">
        <v>7.5</v>
      </c>
      <c r="L1142" s="28" t="s">
        <v>57</v>
      </c>
      <c r="M1142" s="22" t="s">
        <v>58</v>
      </c>
      <c r="N1142" s="22">
        <v>0</v>
      </c>
      <c r="O1142" s="22" t="s">
        <v>59</v>
      </c>
      <c r="P1142" s="22" t="s">
        <v>78</v>
      </c>
      <c r="R1142" s="23" t="s">
        <v>3396</v>
      </c>
      <c r="T1142" s="23">
        <v>150</v>
      </c>
      <c r="Z1142" s="83" t="s">
        <v>62</v>
      </c>
      <c r="AA1142" s="6">
        <v>8</v>
      </c>
      <c r="AB1142" s="6">
        <v>0</v>
      </c>
      <c r="AD1142" s="5" t="s">
        <v>79</v>
      </c>
      <c r="AI1142" s="5">
        <v>20</v>
      </c>
      <c r="AJ1142" s="5">
        <v>26</v>
      </c>
      <c r="AL1142" s="6" t="s">
        <v>80</v>
      </c>
      <c r="AQ1142" s="6">
        <v>71</v>
      </c>
      <c r="AR1142" s="6">
        <v>95</v>
      </c>
      <c r="BQ1142" s="6" t="s">
        <v>3397</v>
      </c>
      <c r="BR1142" s="5" t="s">
        <v>723</v>
      </c>
    </row>
    <row r="1143" spans="1:70" hidden="1" x14ac:dyDescent="0.2">
      <c r="A1143" s="91">
        <v>1323</v>
      </c>
      <c r="B1143" s="229" t="s">
        <v>3398</v>
      </c>
      <c r="C1143" s="259" t="s">
        <v>3399</v>
      </c>
      <c r="D1143" s="229" t="s">
        <v>3400</v>
      </c>
      <c r="E1143" s="3" t="s">
        <v>101</v>
      </c>
      <c r="F1143" s="26" t="s">
        <v>102</v>
      </c>
      <c r="G1143" s="26" t="s">
        <v>55</v>
      </c>
      <c r="H1143" s="26" t="s">
        <v>193</v>
      </c>
      <c r="J1143" s="22">
        <v>15</v>
      </c>
      <c r="L1143" s="28" t="s">
        <v>57</v>
      </c>
      <c r="M1143" s="22" t="s">
        <v>58</v>
      </c>
      <c r="N1143" s="22">
        <v>0</v>
      </c>
      <c r="O1143" s="22" t="s">
        <v>59</v>
      </c>
      <c r="P1143" s="22" t="s">
        <v>78</v>
      </c>
      <c r="V1143" s="25" t="s">
        <v>61</v>
      </c>
      <c r="W1143" s="65" t="s">
        <v>1953</v>
      </c>
      <c r="Z1143" s="83" t="s">
        <v>62</v>
      </c>
      <c r="AA1143" s="6">
        <v>8</v>
      </c>
      <c r="AB1143" s="6">
        <v>1</v>
      </c>
      <c r="AD1143" s="5" t="s">
        <v>79</v>
      </c>
      <c r="AI1143" s="5">
        <v>22</v>
      </c>
      <c r="AJ1143" s="5">
        <v>40</v>
      </c>
      <c r="BQ1143" s="6" t="s">
        <v>1852</v>
      </c>
      <c r="BR1143" s="5" t="s">
        <v>3401</v>
      </c>
    </row>
    <row r="1144" spans="1:70" hidden="1" x14ac:dyDescent="0.2">
      <c r="A1144" s="91">
        <v>1324</v>
      </c>
      <c r="B1144" s="229" t="s">
        <v>3398</v>
      </c>
      <c r="C1144" s="259" t="s">
        <v>3399</v>
      </c>
      <c r="D1144" s="229" t="s">
        <v>3402</v>
      </c>
      <c r="E1144" s="3" t="s">
        <v>101</v>
      </c>
      <c r="F1144" s="26" t="s">
        <v>102</v>
      </c>
      <c r="G1144" s="26" t="s">
        <v>55</v>
      </c>
      <c r="H1144" s="26" t="s">
        <v>193</v>
      </c>
      <c r="J1144" s="22">
        <v>15</v>
      </c>
      <c r="L1144" s="28" t="s">
        <v>57</v>
      </c>
      <c r="M1144" s="22" t="s">
        <v>58</v>
      </c>
      <c r="N1144" s="22">
        <v>25</v>
      </c>
      <c r="O1144" s="22" t="s">
        <v>59</v>
      </c>
      <c r="P1144" s="22" t="s">
        <v>78</v>
      </c>
      <c r="V1144" s="25" t="s">
        <v>61</v>
      </c>
      <c r="W1144" s="65" t="s">
        <v>1953</v>
      </c>
      <c r="Z1144" s="83" t="s">
        <v>62</v>
      </c>
      <c r="AA1144" s="6">
        <v>8</v>
      </c>
      <c r="AB1144" s="6">
        <v>1</v>
      </c>
      <c r="AD1144" s="5" t="s">
        <v>79</v>
      </c>
      <c r="AI1144" s="5">
        <v>22</v>
      </c>
      <c r="AJ1144" s="5">
        <v>40</v>
      </c>
      <c r="BQ1144" s="6" t="s">
        <v>1852</v>
      </c>
      <c r="BR1144" s="5" t="s">
        <v>3401</v>
      </c>
    </row>
    <row r="1145" spans="1:70" hidden="1" x14ac:dyDescent="0.2">
      <c r="A1145" s="91">
        <v>1325</v>
      </c>
      <c r="B1145" s="229" t="s">
        <v>3403</v>
      </c>
      <c r="C1145" s="259" t="s">
        <v>3404</v>
      </c>
      <c r="D1145" s="229" t="s">
        <v>3388</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3405</v>
      </c>
    </row>
    <row r="1146" spans="1:70" hidden="1" x14ac:dyDescent="0.2">
      <c r="A1146" s="91">
        <v>1326</v>
      </c>
      <c r="B1146" s="229" t="s">
        <v>3403</v>
      </c>
      <c r="C1146" s="259" t="s">
        <v>3404</v>
      </c>
      <c r="D1146" s="229" t="s">
        <v>3406</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3405</v>
      </c>
    </row>
    <row r="1147" spans="1:70" hidden="1" x14ac:dyDescent="0.2">
      <c r="A1147" s="91">
        <v>1327</v>
      </c>
      <c r="B1147" s="229" t="s">
        <v>2092</v>
      </c>
      <c r="C1147" s="259" t="s">
        <v>3407</v>
      </c>
      <c r="D1147" s="229" t="s">
        <v>3408</v>
      </c>
      <c r="E1147" s="3" t="s">
        <v>382</v>
      </c>
      <c r="F1147" s="26" t="s">
        <v>102</v>
      </c>
      <c r="G1147" s="26" t="s">
        <v>55</v>
      </c>
      <c r="H1147" s="26" t="s">
        <v>193</v>
      </c>
      <c r="J1147" s="22">
        <v>10</v>
      </c>
      <c r="L1147" s="28" t="s">
        <v>57</v>
      </c>
      <c r="M1147" s="22" t="s">
        <v>77</v>
      </c>
      <c r="N1147" s="22">
        <v>0</v>
      </c>
      <c r="O1147" s="22" t="s">
        <v>59</v>
      </c>
      <c r="P1147" s="22" t="s">
        <v>78</v>
      </c>
      <c r="Q1147" s="23" t="s">
        <v>3409</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3348</v>
      </c>
    </row>
    <row r="1148" spans="1:70" hidden="1" x14ac:dyDescent="0.2">
      <c r="A1148" s="91">
        <v>1328</v>
      </c>
      <c r="B1148" s="229" t="s">
        <v>2092</v>
      </c>
      <c r="C1148" s="259" t="s">
        <v>3407</v>
      </c>
      <c r="D1148" s="229" t="s">
        <v>3410</v>
      </c>
      <c r="E1148" s="3" t="s">
        <v>382</v>
      </c>
      <c r="F1148" s="26" t="s">
        <v>102</v>
      </c>
      <c r="G1148" s="26" t="s">
        <v>55</v>
      </c>
      <c r="H1148" s="26" t="s">
        <v>193</v>
      </c>
      <c r="J1148" s="22">
        <v>10</v>
      </c>
      <c r="L1148" s="28" t="s">
        <v>57</v>
      </c>
      <c r="M1148" s="22" t="s">
        <v>77</v>
      </c>
      <c r="N1148" s="22">
        <v>168</v>
      </c>
      <c r="O1148" s="22" t="s">
        <v>59</v>
      </c>
      <c r="P1148" s="22" t="s">
        <v>78</v>
      </c>
      <c r="Q1148" s="23" t="s">
        <v>3409</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3348</v>
      </c>
    </row>
    <row r="1149" spans="1:70" hidden="1" x14ac:dyDescent="0.2">
      <c r="A1149" s="91">
        <v>1329</v>
      </c>
      <c r="B1149" s="229" t="s">
        <v>2092</v>
      </c>
      <c r="C1149" s="259" t="s">
        <v>3407</v>
      </c>
      <c r="D1149" s="229" t="s">
        <v>3411</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3348</v>
      </c>
    </row>
    <row r="1150" spans="1:70" hidden="1" x14ac:dyDescent="0.2">
      <c r="A1150" s="91">
        <v>1330</v>
      </c>
      <c r="B1150" s="229" t="s">
        <v>2092</v>
      </c>
      <c r="C1150" s="259" t="s">
        <v>3407</v>
      </c>
      <c r="D1150" s="229" t="s">
        <v>3412</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3348</v>
      </c>
    </row>
    <row r="1151" spans="1:70" hidden="1" x14ac:dyDescent="0.2">
      <c r="A1151" s="91">
        <v>1331</v>
      </c>
      <c r="B1151" s="229" t="s">
        <v>3413</v>
      </c>
      <c r="C1151" s="259" t="s">
        <v>3414</v>
      </c>
      <c r="D1151" s="229" t="s">
        <v>3415</v>
      </c>
      <c r="E1151" s="3" t="s">
        <v>2030</v>
      </c>
      <c r="F1151" s="26" t="s">
        <v>102</v>
      </c>
      <c r="G1151" s="26" t="s">
        <v>75</v>
      </c>
      <c r="H1151" s="26" t="s">
        <v>295</v>
      </c>
      <c r="J1151" s="22">
        <v>1</v>
      </c>
      <c r="L1151" s="28" t="s">
        <v>57</v>
      </c>
      <c r="M1151" s="22" t="s">
        <v>58</v>
      </c>
      <c r="N1151" s="22">
        <v>0</v>
      </c>
      <c r="O1151" s="22" t="s">
        <v>59</v>
      </c>
      <c r="P1151" s="22" t="s">
        <v>78</v>
      </c>
      <c r="T1151" s="23" t="s">
        <v>711</v>
      </c>
      <c r="V1151" s="25" t="s">
        <v>61</v>
      </c>
      <c r="W1151" s="65" t="s">
        <v>1953</v>
      </c>
      <c r="X1151" s="106">
        <v>3</v>
      </c>
      <c r="Z1151" s="83" t="s">
        <v>62</v>
      </c>
      <c r="AA1151" s="6">
        <v>9</v>
      </c>
      <c r="AD1151" s="5" t="s">
        <v>79</v>
      </c>
      <c r="AI1151" s="5">
        <v>24</v>
      </c>
      <c r="AJ1151" s="5">
        <v>48</v>
      </c>
      <c r="BQ1151" s="6" t="s">
        <v>213</v>
      </c>
      <c r="BR1151" s="5" t="s">
        <v>723</v>
      </c>
    </row>
    <row r="1152" spans="1:70" hidden="1" x14ac:dyDescent="0.2">
      <c r="A1152" s="91">
        <v>1332</v>
      </c>
      <c r="B1152" s="229" t="s">
        <v>3413</v>
      </c>
      <c r="C1152" s="259" t="s">
        <v>3414</v>
      </c>
      <c r="D1152" s="229" t="s">
        <v>3561</v>
      </c>
      <c r="E1152" s="3" t="s">
        <v>2030</v>
      </c>
      <c r="F1152" s="26" t="s">
        <v>102</v>
      </c>
      <c r="G1152" s="26" t="s">
        <v>75</v>
      </c>
      <c r="H1152" s="26" t="s">
        <v>295</v>
      </c>
      <c r="J1152" s="22">
        <v>1</v>
      </c>
      <c r="L1152" s="28" t="s">
        <v>57</v>
      </c>
      <c r="M1152" s="22" t="s">
        <v>58</v>
      </c>
      <c r="N1152" s="22">
        <v>12</v>
      </c>
      <c r="O1152" s="22" t="s">
        <v>59</v>
      </c>
      <c r="P1152" s="22" t="s">
        <v>78</v>
      </c>
      <c r="T1152" s="23" t="s">
        <v>711</v>
      </c>
      <c r="V1152" s="25" t="s">
        <v>61</v>
      </c>
      <c r="W1152" s="65" t="s">
        <v>1953</v>
      </c>
      <c r="X1152" s="106">
        <v>3</v>
      </c>
      <c r="Z1152" s="83" t="s">
        <v>62</v>
      </c>
      <c r="AA1152" s="6">
        <v>9</v>
      </c>
      <c r="AD1152" s="5" t="s">
        <v>79</v>
      </c>
      <c r="AI1152" s="5">
        <v>24</v>
      </c>
      <c r="AJ1152" s="5">
        <v>48</v>
      </c>
      <c r="BQ1152" s="6" t="s">
        <v>213</v>
      </c>
      <c r="BR1152" s="5" t="s">
        <v>723</v>
      </c>
    </row>
    <row r="1153" spans="1:70" hidden="1" x14ac:dyDescent="0.2">
      <c r="A1153" s="91">
        <v>1333</v>
      </c>
      <c r="B1153" s="229" t="s">
        <v>3413</v>
      </c>
      <c r="C1153" s="259" t="s">
        <v>3414</v>
      </c>
      <c r="D1153" s="229" t="s">
        <v>3416</v>
      </c>
      <c r="E1153" s="3" t="s">
        <v>1951</v>
      </c>
      <c r="F1153" s="26" t="s">
        <v>102</v>
      </c>
      <c r="G1153" s="26" t="s">
        <v>75</v>
      </c>
      <c r="H1153" s="26" t="s">
        <v>3346</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hidden="1" x14ac:dyDescent="0.2">
      <c r="A1154" s="91">
        <v>1334</v>
      </c>
      <c r="B1154" s="229" t="s">
        <v>3413</v>
      </c>
      <c r="C1154" s="259" t="s">
        <v>3414</v>
      </c>
      <c r="D1154" s="229" t="s">
        <v>3417</v>
      </c>
      <c r="E1154" s="3" t="s">
        <v>1951</v>
      </c>
      <c r="F1154" s="26" t="s">
        <v>102</v>
      </c>
      <c r="G1154" s="26" t="s">
        <v>75</v>
      </c>
      <c r="H1154" s="26" t="s">
        <v>3346</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hidden="1" x14ac:dyDescent="0.2">
      <c r="A1155" s="91">
        <v>1335</v>
      </c>
      <c r="B1155" s="229" t="s">
        <v>1954</v>
      </c>
      <c r="C1155" s="259" t="s">
        <v>3418</v>
      </c>
      <c r="D1155" s="229" t="s">
        <v>3416</v>
      </c>
      <c r="E1155" s="3" t="s">
        <v>1951</v>
      </c>
      <c r="F1155" s="26" t="s">
        <v>102</v>
      </c>
      <c r="G1155" s="26" t="s">
        <v>55</v>
      </c>
      <c r="H1155" s="26" t="s">
        <v>3419</v>
      </c>
      <c r="J1155" s="22">
        <v>0.5</v>
      </c>
      <c r="L1155" s="28" t="s">
        <v>57</v>
      </c>
      <c r="M1155" s="22" t="s">
        <v>58</v>
      </c>
      <c r="N1155" s="22">
        <v>0</v>
      </c>
      <c r="O1155" s="22" t="s">
        <v>59</v>
      </c>
      <c r="P1155" s="22" t="s">
        <v>78</v>
      </c>
      <c r="R1155" s="23" t="s">
        <v>3420</v>
      </c>
      <c r="T1155" s="23" t="s">
        <v>711</v>
      </c>
      <c r="U1155" s="23" t="s">
        <v>3272</v>
      </c>
      <c r="V1155" s="25" t="s">
        <v>61</v>
      </c>
      <c r="W1155" s="65" t="s">
        <v>1953</v>
      </c>
      <c r="X1155" s="106">
        <v>3</v>
      </c>
      <c r="Y1155" s="25" t="s">
        <v>3421</v>
      </c>
      <c r="Z1155" s="83" t="s">
        <v>62</v>
      </c>
      <c r="AA1155" s="6">
        <v>19</v>
      </c>
      <c r="AD1155" s="5" t="s">
        <v>79</v>
      </c>
      <c r="AI1155" s="5">
        <v>20</v>
      </c>
      <c r="AJ1155" s="5">
        <v>45</v>
      </c>
      <c r="BQ1155" s="6" t="s">
        <v>213</v>
      </c>
      <c r="BR1155" s="5" t="s">
        <v>723</v>
      </c>
    </row>
    <row r="1156" spans="1:70" hidden="1" x14ac:dyDescent="0.2">
      <c r="A1156" s="91">
        <v>1336</v>
      </c>
      <c r="B1156" s="229" t="s">
        <v>1954</v>
      </c>
      <c r="C1156" s="259" t="s">
        <v>3418</v>
      </c>
      <c r="D1156" s="229" t="s">
        <v>3417</v>
      </c>
      <c r="E1156" s="3" t="s">
        <v>1951</v>
      </c>
      <c r="F1156" s="26" t="s">
        <v>102</v>
      </c>
      <c r="G1156" s="26" t="s">
        <v>55</v>
      </c>
      <c r="H1156" s="26" t="s">
        <v>3419</v>
      </c>
      <c r="J1156" s="22">
        <v>0.5</v>
      </c>
      <c r="L1156" s="28" t="s">
        <v>57</v>
      </c>
      <c r="M1156" s="22" t="s">
        <v>58</v>
      </c>
      <c r="N1156" s="22">
        <v>24</v>
      </c>
      <c r="O1156" s="22" t="s">
        <v>59</v>
      </c>
      <c r="P1156" s="22" t="s">
        <v>78</v>
      </c>
      <c r="R1156" s="23" t="s">
        <v>3420</v>
      </c>
      <c r="T1156" s="23" t="s">
        <v>711</v>
      </c>
      <c r="U1156" s="23" t="s">
        <v>3272</v>
      </c>
      <c r="V1156" s="25" t="s">
        <v>61</v>
      </c>
      <c r="W1156" s="65" t="s">
        <v>1953</v>
      </c>
      <c r="X1156" s="106">
        <v>3</v>
      </c>
      <c r="Y1156" s="25" t="s">
        <v>3421</v>
      </c>
      <c r="Z1156" s="83" t="s">
        <v>62</v>
      </c>
      <c r="AA1156" s="6">
        <v>19</v>
      </c>
      <c r="AD1156" s="5" t="s">
        <v>79</v>
      </c>
      <c r="AI1156" s="5">
        <v>20</v>
      </c>
      <c r="AJ1156" s="5">
        <v>45</v>
      </c>
      <c r="BQ1156" s="6" t="s">
        <v>213</v>
      </c>
      <c r="BR1156" s="5" t="s">
        <v>723</v>
      </c>
    </row>
    <row r="1157" spans="1:70" hidden="1" x14ac:dyDescent="0.2">
      <c r="A1157" s="91">
        <v>1337</v>
      </c>
      <c r="B1157" s="229" t="s">
        <v>3422</v>
      </c>
      <c r="C1157" s="259" t="s">
        <v>3423</v>
      </c>
      <c r="D1157" s="229" t="s">
        <v>3424</v>
      </c>
      <c r="E1157" s="3" t="s">
        <v>1951</v>
      </c>
      <c r="F1157" s="26" t="s">
        <v>54</v>
      </c>
      <c r="G1157" s="26" t="s">
        <v>55</v>
      </c>
      <c r="H1157" s="26" t="s">
        <v>3425</v>
      </c>
      <c r="J1157" s="22">
        <v>0.5</v>
      </c>
      <c r="L1157" s="28" t="s">
        <v>57</v>
      </c>
      <c r="M1157" s="22" t="s">
        <v>3426</v>
      </c>
      <c r="N1157" s="22">
        <v>0</v>
      </c>
      <c r="O1157" s="22" t="s">
        <v>59</v>
      </c>
      <c r="P1157" s="22" t="s">
        <v>78</v>
      </c>
      <c r="R1157" s="23" t="s">
        <v>3427</v>
      </c>
      <c r="S1157" s="24">
        <v>12</v>
      </c>
      <c r="U1157" s="23" t="s">
        <v>3428</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3429</v>
      </c>
    </row>
    <row r="1158" spans="1:70" hidden="1" x14ac:dyDescent="0.2">
      <c r="A1158" s="91">
        <v>1338</v>
      </c>
      <c r="B1158" s="229" t="s">
        <v>3422</v>
      </c>
      <c r="C1158" s="259" t="s">
        <v>3423</v>
      </c>
      <c r="D1158" s="229" t="s">
        <v>3430</v>
      </c>
      <c r="E1158" s="3" t="s">
        <v>1951</v>
      </c>
      <c r="F1158" s="26" t="s">
        <v>54</v>
      </c>
      <c r="G1158" s="26" t="s">
        <v>55</v>
      </c>
      <c r="H1158" s="26" t="s">
        <v>3431</v>
      </c>
      <c r="J1158" s="22">
        <v>0.5</v>
      </c>
      <c r="L1158" s="28" t="s">
        <v>57</v>
      </c>
      <c r="M1158" s="22" t="s">
        <v>3426</v>
      </c>
      <c r="N1158" s="22">
        <v>13</v>
      </c>
      <c r="O1158" s="22" t="s">
        <v>59</v>
      </c>
      <c r="P1158" s="22" t="s">
        <v>78</v>
      </c>
      <c r="R1158" s="23" t="s">
        <v>3427</v>
      </c>
      <c r="S1158" s="24">
        <v>12</v>
      </c>
      <c r="U1158" s="23" t="s">
        <v>3428</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3429</v>
      </c>
    </row>
    <row r="1159" spans="1:70" hidden="1" x14ac:dyDescent="0.2">
      <c r="A1159" s="91">
        <v>1339</v>
      </c>
      <c r="B1159" s="229" t="s">
        <v>3432</v>
      </c>
      <c r="C1159" s="259" t="s">
        <v>3433</v>
      </c>
      <c r="D1159" s="229" t="s">
        <v>3415</v>
      </c>
      <c r="E1159" s="3" t="s">
        <v>2030</v>
      </c>
      <c r="F1159" s="26" t="s">
        <v>102</v>
      </c>
      <c r="G1159" s="26" t="s">
        <v>55</v>
      </c>
      <c r="H1159" s="26" t="s">
        <v>193</v>
      </c>
      <c r="J1159" s="22">
        <v>0.5</v>
      </c>
      <c r="L1159" s="28" t="s">
        <v>57</v>
      </c>
      <c r="M1159" s="22" t="s">
        <v>58</v>
      </c>
      <c r="N1159" s="22" t="s">
        <v>3434</v>
      </c>
      <c r="O1159" s="22" t="s">
        <v>59</v>
      </c>
      <c r="P1159" s="22" t="s">
        <v>3435</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2210</v>
      </c>
      <c r="BR1159" s="5" t="s">
        <v>1327</v>
      </c>
    </row>
    <row r="1160" spans="1:70" hidden="1" x14ac:dyDescent="0.2">
      <c r="A1160" s="91">
        <v>1340</v>
      </c>
      <c r="B1160" s="229" t="s">
        <v>3432</v>
      </c>
      <c r="C1160" s="259" t="s">
        <v>3433</v>
      </c>
      <c r="D1160" s="229" t="s">
        <v>3561</v>
      </c>
      <c r="E1160" s="3" t="s">
        <v>2030</v>
      </c>
      <c r="F1160" s="26" t="s">
        <v>102</v>
      </c>
      <c r="G1160" s="26" t="s">
        <v>55</v>
      </c>
      <c r="H1160" s="26" t="s">
        <v>193</v>
      </c>
      <c r="J1160" s="22">
        <v>0.5</v>
      </c>
      <c r="L1160" s="28" t="s">
        <v>57</v>
      </c>
      <c r="M1160" s="22" t="s">
        <v>58</v>
      </c>
      <c r="N1160" s="22" t="s">
        <v>3436</v>
      </c>
      <c r="O1160" s="22" t="s">
        <v>59</v>
      </c>
      <c r="P1160" s="22" t="s">
        <v>3437</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2210</v>
      </c>
      <c r="BR1160" s="5" t="s">
        <v>1327</v>
      </c>
    </row>
    <row r="1161" spans="1:70" hidden="1" x14ac:dyDescent="0.2">
      <c r="A1161" s="91">
        <v>1341</v>
      </c>
      <c r="B1161" s="229" t="s">
        <v>3432</v>
      </c>
      <c r="C1161" s="259" t="s">
        <v>3433</v>
      </c>
      <c r="D1161" s="229" t="s">
        <v>3416</v>
      </c>
      <c r="E1161" s="3" t="s">
        <v>1951</v>
      </c>
      <c r="F1161" s="26" t="s">
        <v>102</v>
      </c>
      <c r="G1161" s="26" t="s">
        <v>55</v>
      </c>
      <c r="H1161" s="26" t="s">
        <v>1735</v>
      </c>
      <c r="J1161" s="22">
        <v>0.5</v>
      </c>
      <c r="L1161" s="28" t="s">
        <v>57</v>
      </c>
      <c r="M1161" s="22" t="s">
        <v>58</v>
      </c>
      <c r="N1161" s="22" t="s">
        <v>2607</v>
      </c>
      <c r="O1161" s="22" t="s">
        <v>59</v>
      </c>
      <c r="P1161" s="22" t="s">
        <v>3438</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2210</v>
      </c>
      <c r="BR1161" s="5" t="s">
        <v>3439</v>
      </c>
    </row>
    <row r="1162" spans="1:70" hidden="1" x14ac:dyDescent="0.2">
      <c r="A1162" s="91">
        <v>1342</v>
      </c>
      <c r="B1162" s="229" t="s">
        <v>3432</v>
      </c>
      <c r="C1162" s="259" t="s">
        <v>3433</v>
      </c>
      <c r="D1162" s="229" t="s">
        <v>3417</v>
      </c>
      <c r="E1162" s="3" t="s">
        <v>1951</v>
      </c>
      <c r="F1162" s="26" t="s">
        <v>102</v>
      </c>
      <c r="G1162" s="26" t="s">
        <v>55</v>
      </c>
      <c r="H1162" s="26" t="s">
        <v>1735</v>
      </c>
      <c r="J1162" s="22">
        <v>0.5</v>
      </c>
      <c r="L1162" s="28" t="s">
        <v>57</v>
      </c>
      <c r="M1162" s="22" t="s">
        <v>58</v>
      </c>
      <c r="N1162" s="22" t="s">
        <v>3440</v>
      </c>
      <c r="O1162" s="22" t="s">
        <v>59</v>
      </c>
      <c r="P1162" s="22" t="s">
        <v>3441</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2210</v>
      </c>
      <c r="BR1162" s="5" t="s">
        <v>3439</v>
      </c>
    </row>
    <row r="1163" spans="1:70" hidden="1" x14ac:dyDescent="0.2">
      <c r="A1163" s="91">
        <v>1343</v>
      </c>
      <c r="B1163" s="229" t="s">
        <v>3442</v>
      </c>
      <c r="C1163" s="259" t="s">
        <v>3443</v>
      </c>
      <c r="D1163" s="229" t="s">
        <v>3444</v>
      </c>
      <c r="E1163" s="3" t="s">
        <v>338</v>
      </c>
      <c r="F1163" s="26" t="s">
        <v>54</v>
      </c>
      <c r="G1163" s="26" t="s">
        <v>55</v>
      </c>
      <c r="H1163" s="26" t="s">
        <v>651</v>
      </c>
      <c r="J1163" s="22">
        <v>125</v>
      </c>
      <c r="L1163" s="28" t="s">
        <v>211</v>
      </c>
      <c r="M1163" s="22" t="s">
        <v>77</v>
      </c>
      <c r="N1163" s="22">
        <v>0</v>
      </c>
      <c r="O1163" s="22" t="s">
        <v>59</v>
      </c>
      <c r="P1163" s="22" t="s">
        <v>3445</v>
      </c>
      <c r="S1163" s="24">
        <v>1</v>
      </c>
      <c r="U1163" s="23" t="s">
        <v>3446</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hidden="1" x14ac:dyDescent="0.2">
      <c r="A1164" s="91">
        <v>1344</v>
      </c>
      <c r="B1164" s="229" t="s">
        <v>3442</v>
      </c>
      <c r="C1164" s="259" t="s">
        <v>3443</v>
      </c>
      <c r="D1164" s="229" t="s">
        <v>3447</v>
      </c>
      <c r="E1164" s="3" t="s">
        <v>338</v>
      </c>
      <c r="F1164" s="26" t="s">
        <v>54</v>
      </c>
      <c r="G1164" s="26" t="s">
        <v>55</v>
      </c>
      <c r="H1164" s="26" t="s">
        <v>651</v>
      </c>
      <c r="J1164" s="22">
        <v>125</v>
      </c>
      <c r="L1164" s="28" t="s">
        <v>211</v>
      </c>
      <c r="M1164" s="22" t="s">
        <v>77</v>
      </c>
      <c r="N1164" s="22">
        <v>48</v>
      </c>
      <c r="O1164" s="22" t="s">
        <v>59</v>
      </c>
      <c r="P1164" s="22" t="s">
        <v>3448</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hidden="1" x14ac:dyDescent="0.2">
      <c r="A1165" s="91">
        <v>1345</v>
      </c>
      <c r="B1165" s="229" t="s">
        <v>3449</v>
      </c>
      <c r="C1165" s="259" t="s">
        <v>3450</v>
      </c>
      <c r="D1165" s="229" t="s">
        <v>3451</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3452</v>
      </c>
    </row>
    <row r="1166" spans="1:70" hidden="1" x14ac:dyDescent="0.2">
      <c r="A1166" s="91">
        <v>1346</v>
      </c>
      <c r="B1166" s="229" t="s">
        <v>3449</v>
      </c>
      <c r="C1166" s="259" t="s">
        <v>3450</v>
      </c>
      <c r="D1166" s="229" t="s">
        <v>3453</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3452</v>
      </c>
    </row>
    <row r="1167" spans="1:70" hidden="1" x14ac:dyDescent="0.2">
      <c r="A1167" s="91">
        <v>1347</v>
      </c>
      <c r="B1167" s="229" t="s">
        <v>3218</v>
      </c>
      <c r="C1167" s="259" t="s">
        <v>3219</v>
      </c>
      <c r="D1167" s="229" t="s">
        <v>3454</v>
      </c>
      <c r="E1167" s="3" t="s">
        <v>3195</v>
      </c>
      <c r="F1167" s="26" t="s">
        <v>102</v>
      </c>
      <c r="G1167" s="26" t="s">
        <v>55</v>
      </c>
      <c r="H1167" s="26" t="s">
        <v>156</v>
      </c>
      <c r="J1167" s="22" t="s">
        <v>3455</v>
      </c>
      <c r="L1167" s="28" t="s">
        <v>57</v>
      </c>
      <c r="M1167" s="22" t="s">
        <v>58</v>
      </c>
      <c r="N1167" s="22" t="s">
        <v>3456</v>
      </c>
      <c r="O1167" s="22" t="s">
        <v>59</v>
      </c>
      <c r="P1167" s="22" t="s">
        <v>3457</v>
      </c>
      <c r="V1167" s="25" t="s">
        <v>3458</v>
      </c>
      <c r="Y1167" s="25" t="s">
        <v>3459</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1859</v>
      </c>
      <c r="BR1167" s="5" t="s">
        <v>3460</v>
      </c>
    </row>
    <row r="1168" spans="1:70" hidden="1" x14ac:dyDescent="0.2">
      <c r="A1168" s="91">
        <v>99</v>
      </c>
      <c r="B1168" s="229" t="s">
        <v>3562</v>
      </c>
      <c r="C1168" s="259" t="s">
        <v>3563</v>
      </c>
      <c r="D1168" s="229" t="s">
        <v>3564</v>
      </c>
      <c r="E1168" s="3" t="s">
        <v>3550</v>
      </c>
      <c r="F1168" s="26" t="s">
        <v>70</v>
      </c>
      <c r="G1168" s="26" t="s">
        <v>55</v>
      </c>
      <c r="H1168" s="26" t="s">
        <v>299</v>
      </c>
      <c r="J1168" s="22">
        <v>9.9</v>
      </c>
      <c r="L1168" s="28" t="s">
        <v>57</v>
      </c>
      <c r="M1168" s="22" t="s">
        <v>77</v>
      </c>
      <c r="N1168" s="22">
        <v>0</v>
      </c>
      <c r="O1168" s="22" t="s">
        <v>59</v>
      </c>
      <c r="P1168" s="22" t="s">
        <v>78</v>
      </c>
      <c r="Q1168" s="23" t="s">
        <v>3565</v>
      </c>
      <c r="Z1168" s="83" t="s">
        <v>62</v>
      </c>
      <c r="AA1168" s="6">
        <v>8</v>
      </c>
      <c r="AB1168" s="6">
        <v>0</v>
      </c>
      <c r="AD1168" s="5" t="s">
        <v>79</v>
      </c>
      <c r="AI1168" s="5">
        <v>21</v>
      </c>
      <c r="AJ1168" s="5">
        <v>39</v>
      </c>
      <c r="AL1168" s="6" t="s">
        <v>80</v>
      </c>
      <c r="AQ1168" s="6">
        <v>64</v>
      </c>
      <c r="AR1168" s="6">
        <v>84</v>
      </c>
      <c r="BQ1168" s="6" t="s">
        <v>213</v>
      </c>
    </row>
    <row r="1169" spans="1:70" hidden="1" x14ac:dyDescent="0.2">
      <c r="A1169" s="91">
        <v>102</v>
      </c>
      <c r="B1169" s="229" t="s">
        <v>3562</v>
      </c>
      <c r="C1169" s="259" t="s">
        <v>3563</v>
      </c>
      <c r="D1169" s="229" t="s">
        <v>3566</v>
      </c>
      <c r="E1169" s="3" t="s">
        <v>3550</v>
      </c>
      <c r="F1169" s="26" t="s">
        <v>1686</v>
      </c>
      <c r="G1169" s="26" t="s">
        <v>55</v>
      </c>
      <c r="H1169" s="26" t="s">
        <v>299</v>
      </c>
      <c r="J1169" s="22">
        <v>9.9</v>
      </c>
      <c r="L1169" s="28" t="s">
        <v>57</v>
      </c>
      <c r="M1169" s="22" t="s">
        <v>77</v>
      </c>
      <c r="N1169" s="22">
        <v>0</v>
      </c>
      <c r="O1169" s="22" t="s">
        <v>59</v>
      </c>
      <c r="P1169" s="22" t="s">
        <v>78</v>
      </c>
      <c r="Q1169" s="23" t="s">
        <v>3565</v>
      </c>
      <c r="Z1169" s="83" t="s">
        <v>62</v>
      </c>
      <c r="AA1169" s="6">
        <v>8</v>
      </c>
      <c r="AB1169" s="6">
        <v>0</v>
      </c>
      <c r="AD1169" s="5" t="s">
        <v>79</v>
      </c>
      <c r="AI1169" s="5">
        <v>21</v>
      </c>
      <c r="AJ1169" s="5">
        <v>39</v>
      </c>
      <c r="AL1169" s="6" t="s">
        <v>80</v>
      </c>
      <c r="AQ1169" s="6">
        <v>64</v>
      </c>
      <c r="AR1169" s="6">
        <v>84</v>
      </c>
      <c r="BQ1169" s="6" t="s">
        <v>213</v>
      </c>
    </row>
    <row r="1170" spans="1:70" hidden="1" x14ac:dyDescent="0.2">
      <c r="A1170" s="91">
        <v>103</v>
      </c>
      <c r="B1170" s="229" t="s">
        <v>3562</v>
      </c>
      <c r="C1170" s="259" t="s">
        <v>3563</v>
      </c>
      <c r="D1170" s="229" t="s">
        <v>3567</v>
      </c>
      <c r="E1170" s="3" t="s">
        <v>3550</v>
      </c>
      <c r="F1170" s="26" t="s">
        <v>70</v>
      </c>
      <c r="G1170" s="26" t="s">
        <v>55</v>
      </c>
      <c r="H1170" s="26" t="s">
        <v>299</v>
      </c>
      <c r="J1170" s="22">
        <v>19.2</v>
      </c>
      <c r="L1170" s="28" t="s">
        <v>57</v>
      </c>
      <c r="M1170" s="22" t="s">
        <v>58</v>
      </c>
      <c r="N1170" s="22">
        <v>0</v>
      </c>
      <c r="O1170" s="22" t="s">
        <v>59</v>
      </c>
      <c r="P1170" s="22" t="s">
        <v>78</v>
      </c>
      <c r="Q1170" s="23" t="s">
        <v>3568</v>
      </c>
      <c r="Z1170" s="83" t="s">
        <v>62</v>
      </c>
      <c r="AA1170" s="6">
        <v>8</v>
      </c>
      <c r="AB1170" s="6">
        <v>0</v>
      </c>
      <c r="AD1170" s="5" t="s">
        <v>79</v>
      </c>
      <c r="AI1170" s="5">
        <v>21</v>
      </c>
      <c r="AJ1170" s="5">
        <v>39</v>
      </c>
      <c r="AL1170" s="6" t="s">
        <v>80</v>
      </c>
      <c r="AQ1170" s="6">
        <v>64</v>
      </c>
      <c r="AR1170" s="6">
        <v>84</v>
      </c>
      <c r="BQ1170" s="6" t="s">
        <v>213</v>
      </c>
    </row>
    <row r="1171" spans="1:70" hidden="1" x14ac:dyDescent="0.2">
      <c r="A1171" s="91">
        <v>108</v>
      </c>
      <c r="B1171" s="229" t="s">
        <v>3562</v>
      </c>
      <c r="C1171" s="259" t="s">
        <v>3563</v>
      </c>
      <c r="D1171" s="229" t="s">
        <v>3569</v>
      </c>
      <c r="E1171" s="3" t="s">
        <v>3550</v>
      </c>
      <c r="F1171" s="26" t="s">
        <v>1686</v>
      </c>
      <c r="G1171" s="26" t="s">
        <v>55</v>
      </c>
      <c r="H1171" s="26" t="s">
        <v>299</v>
      </c>
      <c r="J1171" s="22">
        <v>19.2</v>
      </c>
      <c r="L1171" s="28" t="s">
        <v>57</v>
      </c>
      <c r="M1171" s="22" t="s">
        <v>58</v>
      </c>
      <c r="N1171" s="22">
        <v>0</v>
      </c>
      <c r="O1171" s="22" t="s">
        <v>59</v>
      </c>
      <c r="P1171" s="22" t="s">
        <v>78</v>
      </c>
      <c r="Q1171" s="23" t="s">
        <v>3568</v>
      </c>
      <c r="Z1171" s="83" t="s">
        <v>62</v>
      </c>
      <c r="AA1171" s="6">
        <v>8</v>
      </c>
      <c r="AB1171" s="6">
        <v>0</v>
      </c>
      <c r="AD1171" s="5" t="s">
        <v>79</v>
      </c>
      <c r="AI1171" s="5">
        <v>21</v>
      </c>
      <c r="AJ1171" s="5">
        <v>39</v>
      </c>
      <c r="AL1171" s="6" t="s">
        <v>80</v>
      </c>
      <c r="AQ1171" s="6">
        <v>64</v>
      </c>
      <c r="AR1171" s="6">
        <v>84</v>
      </c>
      <c r="BQ1171" s="6" t="s">
        <v>213</v>
      </c>
    </row>
    <row r="1172" spans="1:70" hidden="1" x14ac:dyDescent="0.2">
      <c r="A1172" s="91">
        <v>121</v>
      </c>
      <c r="B1172" s="229" t="s">
        <v>3570</v>
      </c>
      <c r="C1172" s="259" t="s">
        <v>3571</v>
      </c>
      <c r="D1172" s="229" t="s">
        <v>3572</v>
      </c>
      <c r="E1172" s="3" t="s">
        <v>3550</v>
      </c>
      <c r="F1172" s="26" t="s">
        <v>54</v>
      </c>
      <c r="G1172" s="26" t="s">
        <v>55</v>
      </c>
      <c r="H1172" s="26" t="s">
        <v>56</v>
      </c>
      <c r="J1172" s="22">
        <v>20</v>
      </c>
      <c r="L1172" s="28" t="s">
        <v>57</v>
      </c>
      <c r="M1172" s="22" t="s">
        <v>58</v>
      </c>
      <c r="N1172" s="22">
        <v>0</v>
      </c>
      <c r="O1172" s="22" t="s">
        <v>59</v>
      </c>
      <c r="P1172" s="22" t="s">
        <v>78</v>
      </c>
      <c r="R1172" s="23" t="s">
        <v>3573</v>
      </c>
      <c r="V1172" s="25" t="s">
        <v>613</v>
      </c>
      <c r="Z1172" s="83" t="s">
        <v>62</v>
      </c>
      <c r="AA1172" s="6">
        <v>10</v>
      </c>
      <c r="AB1172" s="6">
        <v>0</v>
      </c>
      <c r="AC1172" s="5">
        <v>24</v>
      </c>
      <c r="AD1172" s="5" t="s">
        <v>79</v>
      </c>
      <c r="AI1172" s="5">
        <v>19</v>
      </c>
      <c r="AJ1172" s="5">
        <v>31</v>
      </c>
      <c r="BQ1172" s="6" t="s">
        <v>213</v>
      </c>
      <c r="BR1172" s="5" t="s">
        <v>3574</v>
      </c>
    </row>
    <row r="1173" spans="1:70" hidden="1" x14ac:dyDescent="0.2">
      <c r="A1173" s="91">
        <v>122</v>
      </c>
      <c r="B1173" s="229" t="s">
        <v>3570</v>
      </c>
      <c r="C1173" s="259" t="s">
        <v>3571</v>
      </c>
      <c r="D1173" s="229" t="s">
        <v>3575</v>
      </c>
      <c r="E1173" s="3" t="s">
        <v>3550</v>
      </c>
      <c r="F1173" s="26" t="s">
        <v>54</v>
      </c>
      <c r="G1173" s="26" t="s">
        <v>55</v>
      </c>
      <c r="H1173" s="26" t="s">
        <v>56</v>
      </c>
      <c r="J1173" s="22">
        <v>20</v>
      </c>
      <c r="L1173" s="28" t="s">
        <v>57</v>
      </c>
      <c r="M1173" s="22" t="s">
        <v>58</v>
      </c>
      <c r="N1173" s="22">
        <v>0</v>
      </c>
      <c r="O1173" s="22" t="s">
        <v>59</v>
      </c>
      <c r="P1173" s="22" t="s">
        <v>78</v>
      </c>
      <c r="R1173" s="23" t="s">
        <v>3573</v>
      </c>
      <c r="V1173" s="25" t="s">
        <v>613</v>
      </c>
      <c r="Z1173" s="83" t="s">
        <v>62</v>
      </c>
      <c r="AA1173" s="6">
        <v>15</v>
      </c>
      <c r="AB1173" s="6">
        <v>15</v>
      </c>
      <c r="AC1173" s="5">
        <v>26.1</v>
      </c>
      <c r="AD1173" s="5" t="s">
        <v>79</v>
      </c>
      <c r="AI1173" s="5">
        <v>18</v>
      </c>
      <c r="AJ1173" s="5">
        <v>38</v>
      </c>
      <c r="BQ1173" s="6" t="s">
        <v>213</v>
      </c>
      <c r="BR1173" s="5" t="s">
        <v>3576</v>
      </c>
    </row>
    <row r="1174" spans="1:70" hidden="1" x14ac:dyDescent="0.2">
      <c r="A1174" s="91">
        <v>206</v>
      </c>
      <c r="B1174" s="229" t="s">
        <v>3570</v>
      </c>
      <c r="C1174" s="259" t="s">
        <v>3571</v>
      </c>
      <c r="D1174" s="229" t="s">
        <v>3577</v>
      </c>
      <c r="E1174" s="3" t="s">
        <v>3550</v>
      </c>
      <c r="F1174" s="26" t="s">
        <v>54</v>
      </c>
      <c r="G1174" s="26" t="s">
        <v>55</v>
      </c>
      <c r="H1174" s="26" t="s">
        <v>56</v>
      </c>
      <c r="J1174" s="22">
        <v>20</v>
      </c>
      <c r="L1174" s="28" t="s">
        <v>57</v>
      </c>
      <c r="M1174" s="22" t="s">
        <v>58</v>
      </c>
      <c r="N1174" s="22">
        <v>0</v>
      </c>
      <c r="O1174" s="22" t="s">
        <v>59</v>
      </c>
      <c r="P1174" s="22" t="s">
        <v>78</v>
      </c>
      <c r="R1174" s="23" t="s">
        <v>3573</v>
      </c>
      <c r="V1174" s="25" t="s">
        <v>613</v>
      </c>
      <c r="Z1174" s="83" t="s">
        <v>62</v>
      </c>
      <c r="AA1174" s="6">
        <v>15</v>
      </c>
      <c r="AB1174" s="6">
        <v>15</v>
      </c>
      <c r="AC1174" s="5">
        <v>26.1</v>
      </c>
      <c r="AD1174" s="5" t="s">
        <v>79</v>
      </c>
      <c r="AI1174" s="5">
        <v>18</v>
      </c>
      <c r="AJ1174" s="5">
        <v>38</v>
      </c>
      <c r="BQ1174" s="6" t="s">
        <v>213</v>
      </c>
      <c r="BR1174" s="5" t="s">
        <v>3576</v>
      </c>
    </row>
    <row r="1175" spans="1:70" hidden="1" x14ac:dyDescent="0.2">
      <c r="A1175" s="91">
        <v>207</v>
      </c>
      <c r="B1175" s="229" t="s">
        <v>3570</v>
      </c>
      <c r="C1175" s="259" t="s">
        <v>3571</v>
      </c>
      <c r="D1175" s="229" t="s">
        <v>3572</v>
      </c>
      <c r="E1175" s="3" t="s">
        <v>3550</v>
      </c>
      <c r="F1175" s="26" t="s">
        <v>70</v>
      </c>
      <c r="G1175" s="26" t="s">
        <v>55</v>
      </c>
      <c r="H1175" s="26" t="s">
        <v>237</v>
      </c>
      <c r="J1175" s="22">
        <v>20</v>
      </c>
      <c r="L1175" s="28" t="s">
        <v>57</v>
      </c>
      <c r="M1175" s="22" t="s">
        <v>58</v>
      </c>
      <c r="N1175" s="22">
        <v>0</v>
      </c>
      <c r="O1175" s="22" t="s">
        <v>59</v>
      </c>
      <c r="P1175" s="22" t="s">
        <v>78</v>
      </c>
      <c r="R1175" s="23" t="s">
        <v>3573</v>
      </c>
      <c r="V1175" s="25" t="s">
        <v>613</v>
      </c>
      <c r="Z1175" s="83" t="s">
        <v>62</v>
      </c>
      <c r="AA1175" s="6">
        <v>10</v>
      </c>
      <c r="AB1175" s="6">
        <v>0</v>
      </c>
      <c r="AC1175" s="5">
        <v>24</v>
      </c>
      <c r="AD1175" s="5" t="s">
        <v>79</v>
      </c>
      <c r="AI1175" s="5">
        <v>19</v>
      </c>
      <c r="AJ1175" s="5">
        <v>31</v>
      </c>
      <c r="BQ1175" s="6" t="s">
        <v>213</v>
      </c>
      <c r="BR1175" s="5" t="s">
        <v>3574</v>
      </c>
    </row>
    <row r="1176" spans="1:70" hidden="1" x14ac:dyDescent="0.2">
      <c r="A1176" s="91">
        <v>208</v>
      </c>
      <c r="B1176" s="229" t="s">
        <v>3570</v>
      </c>
      <c r="C1176" s="259" t="s">
        <v>3571</v>
      </c>
      <c r="D1176" s="229" t="s">
        <v>3575</v>
      </c>
      <c r="E1176" s="3" t="s">
        <v>3550</v>
      </c>
      <c r="F1176" s="26" t="s">
        <v>70</v>
      </c>
      <c r="G1176" s="26" t="s">
        <v>55</v>
      </c>
      <c r="H1176" s="26" t="s">
        <v>323</v>
      </c>
      <c r="J1176" s="22">
        <v>20</v>
      </c>
      <c r="L1176" s="28" t="s">
        <v>57</v>
      </c>
      <c r="M1176" s="22" t="s">
        <v>58</v>
      </c>
      <c r="N1176" s="22">
        <v>0</v>
      </c>
      <c r="O1176" s="22" t="s">
        <v>59</v>
      </c>
      <c r="P1176" s="22" t="s">
        <v>78</v>
      </c>
      <c r="R1176" s="23" t="s">
        <v>3573</v>
      </c>
      <c r="V1176" s="25" t="s">
        <v>613</v>
      </c>
      <c r="Z1176" s="83" t="s">
        <v>62</v>
      </c>
      <c r="AA1176" s="6">
        <v>15</v>
      </c>
      <c r="AB1176" s="6">
        <v>15</v>
      </c>
      <c r="AC1176" s="5">
        <v>26.1</v>
      </c>
      <c r="AD1176" s="5" t="s">
        <v>79</v>
      </c>
      <c r="AI1176" s="5">
        <v>18</v>
      </c>
      <c r="AJ1176" s="5">
        <v>38</v>
      </c>
      <c r="BQ1176" s="6" t="s">
        <v>213</v>
      </c>
      <c r="BR1176" s="5" t="s">
        <v>3576</v>
      </c>
    </row>
    <row r="1177" spans="1:70" hidden="1" x14ac:dyDescent="0.2">
      <c r="A1177" s="91">
        <v>209</v>
      </c>
      <c r="B1177" s="229" t="s">
        <v>3570</v>
      </c>
      <c r="C1177" s="259" t="s">
        <v>3571</v>
      </c>
      <c r="D1177" s="229" t="s">
        <v>3577</v>
      </c>
      <c r="E1177" s="3" t="s">
        <v>3550</v>
      </c>
      <c r="F1177" s="26" t="s">
        <v>70</v>
      </c>
      <c r="G1177" s="26" t="s">
        <v>55</v>
      </c>
      <c r="H1177" s="26" t="s">
        <v>323</v>
      </c>
      <c r="J1177" s="22">
        <v>20</v>
      </c>
      <c r="L1177" s="28" t="s">
        <v>57</v>
      </c>
      <c r="M1177" s="22" t="s">
        <v>58</v>
      </c>
      <c r="N1177" s="22">
        <v>0</v>
      </c>
      <c r="O1177" s="22" t="s">
        <v>59</v>
      </c>
      <c r="P1177" s="22" t="s">
        <v>78</v>
      </c>
      <c r="R1177" s="23" t="s">
        <v>3573</v>
      </c>
      <c r="V1177" s="25" t="s">
        <v>613</v>
      </c>
      <c r="Z1177" s="83" t="s">
        <v>62</v>
      </c>
      <c r="AA1177" s="6">
        <v>15</v>
      </c>
      <c r="AB1177" s="6">
        <v>15</v>
      </c>
      <c r="AC1177" s="5">
        <v>26.1</v>
      </c>
      <c r="AD1177" s="5" t="s">
        <v>79</v>
      </c>
      <c r="AI1177" s="5">
        <v>18</v>
      </c>
      <c r="AJ1177" s="5">
        <v>38</v>
      </c>
      <c r="BQ1177" s="6" t="s">
        <v>213</v>
      </c>
      <c r="BR1177" s="5" t="s">
        <v>3576</v>
      </c>
    </row>
    <row r="1178" spans="1:70" hidden="1" x14ac:dyDescent="0.2">
      <c r="A1178" s="91">
        <v>210</v>
      </c>
      <c r="B1178" s="229" t="s">
        <v>3578</v>
      </c>
      <c r="C1178" s="259" t="s">
        <v>3579</v>
      </c>
      <c r="D1178" s="229" t="s">
        <v>3580</v>
      </c>
      <c r="E1178" s="3" t="s">
        <v>3550</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3581</v>
      </c>
    </row>
    <row r="1179" spans="1:70" hidden="1" x14ac:dyDescent="0.2">
      <c r="A1179" s="91">
        <v>211</v>
      </c>
      <c r="B1179" s="229" t="s">
        <v>3578</v>
      </c>
      <c r="C1179" s="259" t="s">
        <v>3579</v>
      </c>
      <c r="D1179" s="229" t="s">
        <v>3582</v>
      </c>
      <c r="E1179" s="3" t="s">
        <v>3550</v>
      </c>
      <c r="F1179" s="26" t="s">
        <v>102</v>
      </c>
      <c r="G1179" s="26" t="s">
        <v>55</v>
      </c>
      <c r="H1179" s="26" t="s">
        <v>156</v>
      </c>
      <c r="J1179" s="22">
        <v>40</v>
      </c>
      <c r="L1179" s="28" t="s">
        <v>57</v>
      </c>
      <c r="M1179" s="22" t="s">
        <v>58</v>
      </c>
      <c r="N1179" s="22" t="s">
        <v>3583</v>
      </c>
      <c r="O1179" s="22" t="s">
        <v>59</v>
      </c>
      <c r="P1179" s="22" t="s">
        <v>3584</v>
      </c>
      <c r="Z1179" s="83" t="s">
        <v>62</v>
      </c>
      <c r="AA1179" s="6">
        <v>32</v>
      </c>
      <c r="BQ1179" s="6" t="s">
        <v>213</v>
      </c>
      <c r="BR1179" s="5" t="s">
        <v>3581</v>
      </c>
    </row>
    <row r="1180" spans="1:70" hidden="1" x14ac:dyDescent="0.2">
      <c r="A1180" s="91">
        <v>212</v>
      </c>
      <c r="B1180" s="229" t="s">
        <v>3585</v>
      </c>
      <c r="C1180" s="259" t="s">
        <v>3586</v>
      </c>
      <c r="D1180" s="229" t="s">
        <v>3587</v>
      </c>
      <c r="E1180" s="3" t="s">
        <v>3550</v>
      </c>
      <c r="F1180" s="26" t="s">
        <v>102</v>
      </c>
      <c r="G1180" s="26" t="s">
        <v>55</v>
      </c>
      <c r="H1180" s="26" t="s">
        <v>406</v>
      </c>
      <c r="J1180" s="22">
        <v>40</v>
      </c>
      <c r="L1180" s="28" t="s">
        <v>57</v>
      </c>
      <c r="M1180" s="22" t="s">
        <v>58</v>
      </c>
      <c r="N1180" s="22">
        <v>0</v>
      </c>
      <c r="O1180" s="22" t="s">
        <v>59</v>
      </c>
      <c r="P1180" s="22" t="s">
        <v>78</v>
      </c>
      <c r="R1180" s="23" t="s">
        <v>3588</v>
      </c>
      <c r="U1180" s="23" t="s">
        <v>3589</v>
      </c>
      <c r="V1180" s="25" t="s">
        <v>613</v>
      </c>
      <c r="W1180" s="65" t="s">
        <v>3590</v>
      </c>
      <c r="Z1180" s="83" t="s">
        <v>62</v>
      </c>
      <c r="AA1180" s="6">
        <v>6</v>
      </c>
      <c r="BQ1180" s="6" t="s">
        <v>3591</v>
      </c>
      <c r="BR1180" s="5" t="s">
        <v>3592</v>
      </c>
    </row>
    <row r="1181" spans="1:70" hidden="1" x14ac:dyDescent="0.2">
      <c r="A1181" s="91">
        <v>213</v>
      </c>
      <c r="B1181" s="229" t="s">
        <v>3585</v>
      </c>
      <c r="C1181" s="259" t="s">
        <v>3586</v>
      </c>
      <c r="D1181" s="229" t="s">
        <v>3593</v>
      </c>
      <c r="E1181" s="3" t="s">
        <v>3550</v>
      </c>
      <c r="F1181" s="26" t="s">
        <v>102</v>
      </c>
      <c r="G1181" s="26" t="s">
        <v>55</v>
      </c>
      <c r="H1181" s="26" t="s">
        <v>406</v>
      </c>
      <c r="J1181" s="22">
        <v>40</v>
      </c>
      <c r="L1181" s="28" t="s">
        <v>57</v>
      </c>
      <c r="M1181" s="22" t="s">
        <v>58</v>
      </c>
      <c r="N1181" s="22">
        <v>0</v>
      </c>
      <c r="O1181" s="22" t="s">
        <v>59</v>
      </c>
      <c r="P1181" s="22" t="s">
        <v>78</v>
      </c>
      <c r="R1181" s="23" t="s">
        <v>3588</v>
      </c>
      <c r="U1181" s="23" t="s">
        <v>3589</v>
      </c>
      <c r="V1181" s="25" t="s">
        <v>613</v>
      </c>
      <c r="W1181" s="65" t="s">
        <v>3590</v>
      </c>
      <c r="Z1181" s="83" t="s">
        <v>62</v>
      </c>
      <c r="AA1181" s="6">
        <v>35</v>
      </c>
      <c r="BQ1181" s="6" t="s">
        <v>3591</v>
      </c>
      <c r="BR1181" s="5" t="s">
        <v>3592</v>
      </c>
    </row>
    <row r="1182" spans="1:70" hidden="1" x14ac:dyDescent="0.2">
      <c r="A1182" s="91">
        <v>241</v>
      </c>
      <c r="B1182" s="229" t="s">
        <v>3585</v>
      </c>
      <c r="C1182" s="259" t="s">
        <v>3586</v>
      </c>
      <c r="D1182" s="229" t="s">
        <v>3594</v>
      </c>
      <c r="E1182" s="3" t="s">
        <v>3550</v>
      </c>
      <c r="F1182" s="26" t="s">
        <v>102</v>
      </c>
      <c r="G1182" s="26" t="s">
        <v>55</v>
      </c>
      <c r="H1182" s="26" t="s">
        <v>491</v>
      </c>
      <c r="J1182" s="22">
        <v>40</v>
      </c>
      <c r="L1182" s="28" t="s">
        <v>57</v>
      </c>
      <c r="M1182" s="22" t="s">
        <v>58</v>
      </c>
      <c r="N1182" s="22">
        <v>0</v>
      </c>
      <c r="O1182" s="22" t="s">
        <v>59</v>
      </c>
      <c r="P1182" s="22" t="s">
        <v>78</v>
      </c>
      <c r="R1182" s="23" t="s">
        <v>3588</v>
      </c>
      <c r="U1182" s="23" t="s">
        <v>3589</v>
      </c>
      <c r="V1182" s="25" t="s">
        <v>613</v>
      </c>
      <c r="W1182" s="65" t="s">
        <v>3590</v>
      </c>
      <c r="Z1182" s="83" t="s">
        <v>62</v>
      </c>
      <c r="AA1182" s="6">
        <v>2</v>
      </c>
      <c r="BQ1182" s="6" t="s">
        <v>3591</v>
      </c>
      <c r="BR1182" s="5" t="s">
        <v>3592</v>
      </c>
    </row>
    <row r="1183" spans="1:70" hidden="1" x14ac:dyDescent="0.2">
      <c r="A1183" s="91">
        <v>242</v>
      </c>
      <c r="B1183" s="229" t="s">
        <v>3585</v>
      </c>
      <c r="C1183" s="259" t="s">
        <v>3586</v>
      </c>
      <c r="D1183" s="229" t="s">
        <v>3595</v>
      </c>
      <c r="E1183" s="3" t="s">
        <v>3550</v>
      </c>
      <c r="F1183" s="26" t="s">
        <v>102</v>
      </c>
      <c r="G1183" s="26" t="s">
        <v>55</v>
      </c>
      <c r="H1183" s="26" t="s">
        <v>491</v>
      </c>
      <c r="J1183" s="22">
        <v>40</v>
      </c>
      <c r="L1183" s="28" t="s">
        <v>57</v>
      </c>
      <c r="M1183" s="22" t="s">
        <v>58</v>
      </c>
      <c r="N1183" s="22">
        <v>0</v>
      </c>
      <c r="O1183" s="22" t="s">
        <v>59</v>
      </c>
      <c r="P1183" s="22" t="s">
        <v>78</v>
      </c>
      <c r="R1183" s="23" t="s">
        <v>3588</v>
      </c>
      <c r="U1183" s="23" t="s">
        <v>3589</v>
      </c>
      <c r="V1183" s="25" t="s">
        <v>613</v>
      </c>
      <c r="W1183" s="65" t="s">
        <v>3590</v>
      </c>
      <c r="Z1183" s="83" t="s">
        <v>62</v>
      </c>
      <c r="AA1183" s="6">
        <v>11</v>
      </c>
      <c r="BQ1183" s="6" t="s">
        <v>3591</v>
      </c>
      <c r="BR1183" s="5" t="s">
        <v>3592</v>
      </c>
    </row>
    <row r="1184" spans="1:70" hidden="1" x14ac:dyDescent="0.2">
      <c r="A1184" s="91">
        <v>408</v>
      </c>
      <c r="B1184" s="229" t="s">
        <v>3585</v>
      </c>
      <c r="C1184" s="259" t="s">
        <v>3586</v>
      </c>
      <c r="D1184" s="229" t="s">
        <v>3596</v>
      </c>
      <c r="E1184" s="3" t="s">
        <v>3550</v>
      </c>
      <c r="F1184" s="26" t="s">
        <v>102</v>
      </c>
      <c r="G1184" s="26" t="s">
        <v>55</v>
      </c>
      <c r="H1184" s="26" t="s">
        <v>491</v>
      </c>
      <c r="J1184" s="22">
        <v>40</v>
      </c>
      <c r="L1184" s="28" t="s">
        <v>57</v>
      </c>
      <c r="M1184" s="22" t="s">
        <v>58</v>
      </c>
      <c r="N1184" s="22">
        <v>0</v>
      </c>
      <c r="O1184" s="22" t="s">
        <v>59</v>
      </c>
      <c r="P1184" s="22" t="s">
        <v>78</v>
      </c>
      <c r="R1184" s="23" t="s">
        <v>3588</v>
      </c>
      <c r="U1184" s="23" t="s">
        <v>3589</v>
      </c>
      <c r="V1184" s="25" t="s">
        <v>613</v>
      </c>
      <c r="W1184" s="65" t="s">
        <v>3590</v>
      </c>
      <c r="Z1184" s="83" t="s">
        <v>62</v>
      </c>
      <c r="AA1184" s="6">
        <v>28</v>
      </c>
      <c r="BQ1184" s="6" t="s">
        <v>3591</v>
      </c>
      <c r="BR1184" s="5" t="s">
        <v>3592</v>
      </c>
    </row>
    <row r="1185" spans="1:70" hidden="1" x14ac:dyDescent="0.2">
      <c r="A1185" s="91">
        <v>409</v>
      </c>
      <c r="B1185" s="229" t="s">
        <v>3585</v>
      </c>
      <c r="C1185" s="259" t="s">
        <v>3586</v>
      </c>
      <c r="D1185" s="229" t="s">
        <v>3597</v>
      </c>
      <c r="E1185" s="3" t="s">
        <v>3550</v>
      </c>
      <c r="F1185" s="26" t="s">
        <v>102</v>
      </c>
      <c r="G1185" s="26" t="s">
        <v>55</v>
      </c>
      <c r="H1185" s="26" t="s">
        <v>412</v>
      </c>
      <c r="J1185" s="22">
        <v>40</v>
      </c>
      <c r="L1185" s="28" t="s">
        <v>57</v>
      </c>
      <c r="M1185" s="22" t="s">
        <v>58</v>
      </c>
      <c r="N1185" s="22">
        <v>0</v>
      </c>
      <c r="O1185" s="22" t="s">
        <v>59</v>
      </c>
      <c r="P1185" s="22" t="s">
        <v>78</v>
      </c>
      <c r="R1185" s="23" t="s">
        <v>3588</v>
      </c>
      <c r="U1185" s="23" t="s">
        <v>3589</v>
      </c>
      <c r="V1185" s="25" t="s">
        <v>613</v>
      </c>
      <c r="W1185" s="65" t="s">
        <v>3590</v>
      </c>
      <c r="Z1185" s="83" t="s">
        <v>62</v>
      </c>
      <c r="AA1185" s="6">
        <v>4</v>
      </c>
      <c r="BQ1185" s="6" t="s">
        <v>3591</v>
      </c>
      <c r="BR1185" s="5" t="s">
        <v>3592</v>
      </c>
    </row>
    <row r="1186" spans="1:70" hidden="1" x14ac:dyDescent="0.2">
      <c r="A1186" s="91">
        <v>410</v>
      </c>
      <c r="B1186" s="229" t="s">
        <v>3585</v>
      </c>
      <c r="C1186" s="259" t="s">
        <v>3586</v>
      </c>
      <c r="D1186" s="229" t="s">
        <v>3598</v>
      </c>
      <c r="E1186" s="3" t="s">
        <v>3550</v>
      </c>
      <c r="F1186" s="26" t="s">
        <v>102</v>
      </c>
      <c r="G1186" s="26" t="s">
        <v>55</v>
      </c>
      <c r="H1186" s="26" t="s">
        <v>412</v>
      </c>
      <c r="J1186" s="22">
        <v>40</v>
      </c>
      <c r="L1186" s="28" t="s">
        <v>57</v>
      </c>
      <c r="M1186" s="22" t="s">
        <v>58</v>
      </c>
      <c r="N1186" s="22">
        <v>0</v>
      </c>
      <c r="O1186" s="22" t="s">
        <v>59</v>
      </c>
      <c r="P1186" s="22" t="s">
        <v>78</v>
      </c>
      <c r="R1186" s="23" t="s">
        <v>3588</v>
      </c>
      <c r="U1186" s="23" t="s">
        <v>3589</v>
      </c>
      <c r="V1186" s="25" t="s">
        <v>613</v>
      </c>
      <c r="W1186" s="65" t="s">
        <v>3590</v>
      </c>
      <c r="Z1186" s="83" t="s">
        <v>62</v>
      </c>
      <c r="AA1186" s="6">
        <v>37</v>
      </c>
      <c r="BQ1186" s="6" t="s">
        <v>3591</v>
      </c>
      <c r="BR1186" s="5" t="s">
        <v>3592</v>
      </c>
    </row>
    <row r="1187" spans="1:70" hidden="1" x14ac:dyDescent="0.2">
      <c r="A1187" s="91">
        <v>411</v>
      </c>
      <c r="B1187" s="229" t="s">
        <v>3585</v>
      </c>
      <c r="C1187" s="259" t="s">
        <v>3586</v>
      </c>
      <c r="D1187" s="229" t="s">
        <v>3599</v>
      </c>
      <c r="E1187" s="3" t="s">
        <v>3550</v>
      </c>
      <c r="F1187" s="26" t="s">
        <v>102</v>
      </c>
      <c r="G1187" s="26" t="s">
        <v>55</v>
      </c>
      <c r="H1187" s="26" t="s">
        <v>3600</v>
      </c>
      <c r="J1187" s="22">
        <v>40</v>
      </c>
      <c r="L1187" s="28" t="s">
        <v>57</v>
      </c>
      <c r="M1187" s="22" t="s">
        <v>58</v>
      </c>
      <c r="N1187" s="22">
        <v>0</v>
      </c>
      <c r="O1187" s="22" t="s">
        <v>59</v>
      </c>
      <c r="P1187" s="22" t="s">
        <v>78</v>
      </c>
      <c r="R1187" s="23" t="s">
        <v>3588</v>
      </c>
      <c r="U1187" s="23" t="s">
        <v>3589</v>
      </c>
      <c r="V1187" s="25" t="s">
        <v>613</v>
      </c>
      <c r="W1187" s="65" t="s">
        <v>3590</v>
      </c>
      <c r="Z1187" s="83" t="s">
        <v>62</v>
      </c>
      <c r="AA1187" s="6">
        <v>3</v>
      </c>
      <c r="BQ1187" s="6" t="s">
        <v>3591</v>
      </c>
      <c r="BR1187" s="5" t="s">
        <v>3592</v>
      </c>
    </row>
    <row r="1188" spans="1:70" hidden="1" x14ac:dyDescent="0.2">
      <c r="A1188" s="91">
        <v>412</v>
      </c>
      <c r="B1188" s="229" t="s">
        <v>3585</v>
      </c>
      <c r="C1188" s="259" t="s">
        <v>3586</v>
      </c>
      <c r="D1188" s="229" t="s">
        <v>3601</v>
      </c>
      <c r="E1188" s="3" t="s">
        <v>3550</v>
      </c>
      <c r="F1188" s="26" t="s">
        <v>102</v>
      </c>
      <c r="G1188" s="26" t="s">
        <v>55</v>
      </c>
      <c r="H1188" s="26" t="s">
        <v>3600</v>
      </c>
      <c r="J1188" s="22">
        <v>40</v>
      </c>
      <c r="L1188" s="28" t="s">
        <v>57</v>
      </c>
      <c r="M1188" s="22" t="s">
        <v>58</v>
      </c>
      <c r="N1188" s="22">
        <v>0</v>
      </c>
      <c r="O1188" s="22" t="s">
        <v>59</v>
      </c>
      <c r="P1188" s="22" t="s">
        <v>78</v>
      </c>
      <c r="R1188" s="23" t="s">
        <v>3588</v>
      </c>
      <c r="U1188" s="23" t="s">
        <v>3589</v>
      </c>
      <c r="V1188" s="25" t="s">
        <v>613</v>
      </c>
      <c r="W1188" s="65" t="s">
        <v>3590</v>
      </c>
      <c r="Z1188" s="83" t="s">
        <v>62</v>
      </c>
      <c r="AA1188" s="6">
        <v>38</v>
      </c>
      <c r="BQ1188" s="6" t="s">
        <v>3591</v>
      </c>
      <c r="BR1188" s="5" t="s">
        <v>3592</v>
      </c>
    </row>
    <row r="1189" spans="1:70" hidden="1" x14ac:dyDescent="0.2">
      <c r="A1189" s="91">
        <v>413</v>
      </c>
      <c r="B1189" s="229" t="s">
        <v>3602</v>
      </c>
      <c r="C1189" s="259" t="s">
        <v>3603</v>
      </c>
      <c r="D1189" s="229" t="s">
        <v>3604</v>
      </c>
      <c r="E1189" s="3" t="s">
        <v>3550</v>
      </c>
      <c r="F1189" s="26" t="s">
        <v>54</v>
      </c>
      <c r="G1189" s="26" t="s">
        <v>55</v>
      </c>
      <c r="H1189" s="26" t="s">
        <v>65</v>
      </c>
      <c r="J1189" s="22">
        <v>40</v>
      </c>
      <c r="L1189" s="28" t="s">
        <v>57</v>
      </c>
      <c r="M1189" s="22" t="s">
        <v>58</v>
      </c>
      <c r="N1189" s="22" t="s">
        <v>2607</v>
      </c>
      <c r="O1189" s="22" t="s">
        <v>59</v>
      </c>
      <c r="P1189" s="22" t="s">
        <v>3605</v>
      </c>
      <c r="Q1189" s="23" t="s">
        <v>3606</v>
      </c>
      <c r="R1189" s="23" t="s">
        <v>3607</v>
      </c>
      <c r="V1189" s="25" t="s">
        <v>613</v>
      </c>
      <c r="W1189" s="65" t="s">
        <v>1953</v>
      </c>
      <c r="X1189" s="106" t="s">
        <v>3608</v>
      </c>
      <c r="Y1189" s="25" t="s">
        <v>3609</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3610</v>
      </c>
      <c r="BR1189" s="5" t="s">
        <v>3611</v>
      </c>
    </row>
    <row r="1190" spans="1:70" hidden="1" x14ac:dyDescent="0.2">
      <c r="A1190" s="91">
        <v>433</v>
      </c>
      <c r="B1190" s="229" t="s">
        <v>3612</v>
      </c>
      <c r="C1190" s="259" t="s">
        <v>3613</v>
      </c>
      <c r="D1190" s="229" t="s">
        <v>3614</v>
      </c>
      <c r="E1190" s="3" t="s">
        <v>3550</v>
      </c>
      <c r="F1190" s="26" t="s">
        <v>54</v>
      </c>
      <c r="G1190" s="26" t="s">
        <v>55</v>
      </c>
      <c r="H1190" s="26" t="s">
        <v>56</v>
      </c>
      <c r="J1190" s="22">
        <v>10</v>
      </c>
      <c r="L1190" s="28" t="s">
        <v>57</v>
      </c>
      <c r="M1190" s="22" t="s">
        <v>58</v>
      </c>
      <c r="N1190" s="22">
        <v>0</v>
      </c>
      <c r="O1190" s="22" t="s">
        <v>59</v>
      </c>
      <c r="P1190" s="22" t="s">
        <v>78</v>
      </c>
      <c r="R1190" s="23" t="s">
        <v>3615</v>
      </c>
      <c r="T1190" s="23">
        <v>150</v>
      </c>
      <c r="V1190" s="25" t="s">
        <v>613</v>
      </c>
      <c r="W1190" s="65" t="s">
        <v>1953</v>
      </c>
      <c r="X1190" s="106">
        <v>4</v>
      </c>
      <c r="Y1190" s="25" t="s">
        <v>3616</v>
      </c>
      <c r="Z1190" s="83" t="s">
        <v>62</v>
      </c>
      <c r="AA1190" s="6">
        <v>4</v>
      </c>
      <c r="AB1190" s="6">
        <v>0</v>
      </c>
      <c r="BQ1190" s="6" t="s">
        <v>511</v>
      </c>
      <c r="BR1190" s="5" t="s">
        <v>3617</v>
      </c>
    </row>
    <row r="1191" spans="1:70" hidden="1" x14ac:dyDescent="0.2">
      <c r="A1191" s="91">
        <v>434</v>
      </c>
      <c r="B1191" s="229" t="s">
        <v>3612</v>
      </c>
      <c r="C1191" s="259" t="s">
        <v>3613</v>
      </c>
      <c r="D1191" s="229" t="s">
        <v>3618</v>
      </c>
      <c r="E1191" s="3" t="s">
        <v>3550</v>
      </c>
      <c r="F1191" s="26" t="s">
        <v>54</v>
      </c>
      <c r="G1191" s="26" t="s">
        <v>55</v>
      </c>
      <c r="H1191" s="26" t="s">
        <v>56</v>
      </c>
      <c r="J1191" s="22">
        <v>10</v>
      </c>
      <c r="L1191" s="28" t="s">
        <v>57</v>
      </c>
      <c r="M1191" s="22" t="s">
        <v>58</v>
      </c>
      <c r="N1191" s="22">
        <v>0</v>
      </c>
      <c r="O1191" s="22" t="s">
        <v>59</v>
      </c>
      <c r="P1191" s="22" t="s">
        <v>78</v>
      </c>
      <c r="R1191" s="23" t="s">
        <v>3615</v>
      </c>
      <c r="T1191" s="23">
        <v>150</v>
      </c>
      <c r="V1191" s="25" t="s">
        <v>613</v>
      </c>
      <c r="W1191" s="65" t="s">
        <v>1953</v>
      </c>
      <c r="X1191" s="106">
        <v>4</v>
      </c>
      <c r="Y1191" s="25" t="s">
        <v>3616</v>
      </c>
      <c r="Z1191" s="83" t="s">
        <v>62</v>
      </c>
      <c r="AA1191" s="6">
        <v>9</v>
      </c>
      <c r="AB1191" s="6">
        <v>0</v>
      </c>
      <c r="BQ1191" s="6" t="s">
        <v>511</v>
      </c>
      <c r="BR1191" s="5" t="s">
        <v>3617</v>
      </c>
    </row>
    <row r="1192" spans="1:70" hidden="1" x14ac:dyDescent="0.2">
      <c r="A1192" s="91">
        <v>435</v>
      </c>
      <c r="B1192" s="229" t="s">
        <v>3612</v>
      </c>
      <c r="C1192" s="259" t="s">
        <v>3613</v>
      </c>
      <c r="D1192" s="229" t="s">
        <v>3619</v>
      </c>
      <c r="E1192" s="3" t="s">
        <v>3550</v>
      </c>
      <c r="F1192" s="26" t="s">
        <v>54</v>
      </c>
      <c r="G1192" s="26" t="s">
        <v>55</v>
      </c>
      <c r="H1192" s="26" t="s">
        <v>56</v>
      </c>
      <c r="J1192" s="22">
        <v>10</v>
      </c>
      <c r="L1192" s="28" t="s">
        <v>57</v>
      </c>
      <c r="M1192" s="22" t="s">
        <v>58</v>
      </c>
      <c r="N1192" s="22">
        <v>0</v>
      </c>
      <c r="O1192" s="22" t="s">
        <v>59</v>
      </c>
      <c r="P1192" s="22" t="s">
        <v>78</v>
      </c>
      <c r="R1192" s="23" t="s">
        <v>3615</v>
      </c>
      <c r="T1192" s="23">
        <v>150</v>
      </c>
      <c r="V1192" s="25" t="s">
        <v>613</v>
      </c>
      <c r="W1192" s="65" t="s">
        <v>1953</v>
      </c>
      <c r="X1192" s="106">
        <v>4</v>
      </c>
      <c r="Y1192" s="25" t="s">
        <v>3616</v>
      </c>
      <c r="Z1192" s="83" t="s">
        <v>62</v>
      </c>
      <c r="AA1192" s="6">
        <v>1</v>
      </c>
      <c r="AB1192" s="6">
        <v>0</v>
      </c>
      <c r="BQ1192" s="6" t="s">
        <v>511</v>
      </c>
      <c r="BR1192" s="5" t="s">
        <v>3617</v>
      </c>
    </row>
    <row r="1193" spans="1:70" hidden="1" x14ac:dyDescent="0.2">
      <c r="A1193" s="91">
        <v>436</v>
      </c>
      <c r="B1193" s="229" t="s">
        <v>3620</v>
      </c>
      <c r="C1193" s="259" t="s">
        <v>3621</v>
      </c>
      <c r="D1193" s="229" t="s">
        <v>3622</v>
      </c>
      <c r="E1193" s="3" t="s">
        <v>3550</v>
      </c>
      <c r="F1193" s="26" t="s">
        <v>102</v>
      </c>
      <c r="G1193" s="26" t="s">
        <v>55</v>
      </c>
      <c r="H1193" s="26" t="s">
        <v>56</v>
      </c>
      <c r="J1193" s="22">
        <v>40</v>
      </c>
      <c r="L1193" s="28" t="s">
        <v>57</v>
      </c>
      <c r="M1193" s="22" t="s">
        <v>58</v>
      </c>
      <c r="N1193" s="22">
        <v>0</v>
      </c>
      <c r="O1193" s="22" t="s">
        <v>59</v>
      </c>
      <c r="P1193" s="22" t="s">
        <v>78</v>
      </c>
      <c r="Z1193" s="83" t="s">
        <v>62</v>
      </c>
      <c r="AA1193" s="6">
        <v>3</v>
      </c>
      <c r="BQ1193" s="6" t="s">
        <v>3591</v>
      </c>
      <c r="BR1193" s="5" t="s">
        <v>3623</v>
      </c>
    </row>
    <row r="1194" spans="1:70" hidden="1" x14ac:dyDescent="0.2">
      <c r="A1194" s="91">
        <v>437</v>
      </c>
      <c r="B1194" s="229" t="s">
        <v>3620</v>
      </c>
      <c r="C1194" s="259" t="s">
        <v>3621</v>
      </c>
      <c r="D1194" s="229" t="s">
        <v>3624</v>
      </c>
      <c r="E1194" s="3" t="s">
        <v>3550</v>
      </c>
      <c r="F1194" s="26" t="s">
        <v>102</v>
      </c>
      <c r="G1194" s="26" t="s">
        <v>55</v>
      </c>
      <c r="H1194" s="26" t="s">
        <v>56</v>
      </c>
      <c r="J1194" s="22">
        <v>40</v>
      </c>
      <c r="L1194" s="28" t="s">
        <v>57</v>
      </c>
      <c r="M1194" s="22" t="s">
        <v>58</v>
      </c>
      <c r="N1194" s="22">
        <v>0</v>
      </c>
      <c r="O1194" s="22" t="s">
        <v>59</v>
      </c>
      <c r="P1194" s="22" t="s">
        <v>78</v>
      </c>
      <c r="Z1194" s="83" t="s">
        <v>62</v>
      </c>
      <c r="AA1194" s="6">
        <v>35</v>
      </c>
      <c r="BQ1194" s="6" t="s">
        <v>3591</v>
      </c>
      <c r="BR1194" s="5" t="s">
        <v>3623</v>
      </c>
    </row>
    <row r="1195" spans="1:70" hidden="1" x14ac:dyDescent="0.2">
      <c r="A1195" s="91">
        <v>438</v>
      </c>
      <c r="B1195" s="229" t="s">
        <v>3620</v>
      </c>
      <c r="C1195" s="259" t="s">
        <v>3621</v>
      </c>
      <c r="D1195" s="229" t="s">
        <v>3625</v>
      </c>
      <c r="E1195" s="3" t="s">
        <v>3550</v>
      </c>
      <c r="F1195" s="26" t="s">
        <v>102</v>
      </c>
      <c r="G1195" s="26" t="s">
        <v>55</v>
      </c>
      <c r="H1195" s="26" t="s">
        <v>56</v>
      </c>
      <c r="J1195" s="22">
        <v>40</v>
      </c>
      <c r="L1195" s="28" t="s">
        <v>57</v>
      </c>
      <c r="M1195" s="22" t="s">
        <v>58</v>
      </c>
      <c r="N1195" s="22">
        <v>0</v>
      </c>
      <c r="O1195" s="22" t="s">
        <v>59</v>
      </c>
      <c r="P1195" s="22" t="s">
        <v>78</v>
      </c>
      <c r="Z1195" s="83" t="s">
        <v>62</v>
      </c>
      <c r="AA1195" s="6">
        <v>3</v>
      </c>
      <c r="BQ1195" s="6" t="s">
        <v>3591</v>
      </c>
      <c r="BR1195" s="5" t="s">
        <v>3623</v>
      </c>
    </row>
    <row r="1196" spans="1:70" hidden="1" x14ac:dyDescent="0.2">
      <c r="A1196" s="91">
        <v>439</v>
      </c>
      <c r="B1196" s="229" t="s">
        <v>3626</v>
      </c>
      <c r="C1196" s="259" t="s">
        <v>3627</v>
      </c>
      <c r="D1196" s="229" t="s">
        <v>329</v>
      </c>
      <c r="E1196" s="3" t="s">
        <v>3550</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3628</v>
      </c>
    </row>
    <row r="1197" spans="1:70" hidden="1" x14ac:dyDescent="0.2">
      <c r="A1197" s="91">
        <v>441</v>
      </c>
      <c r="B1197" s="229" t="s">
        <v>3602</v>
      </c>
      <c r="C1197" s="259" t="s">
        <v>3629</v>
      </c>
      <c r="D1197" s="229" t="s">
        <v>3630</v>
      </c>
      <c r="E1197" s="3" t="s">
        <v>3550</v>
      </c>
      <c r="F1197" s="26" t="s">
        <v>54</v>
      </c>
      <c r="G1197" s="26" t="s">
        <v>55</v>
      </c>
      <c r="H1197" s="26" t="s">
        <v>56</v>
      </c>
      <c r="J1197" s="22">
        <v>5</v>
      </c>
      <c r="L1197" s="28" t="s">
        <v>57</v>
      </c>
      <c r="M1197" s="22" t="s">
        <v>58</v>
      </c>
      <c r="N1197" s="22" t="s">
        <v>3631</v>
      </c>
      <c r="O1197" s="22" t="s">
        <v>59</v>
      </c>
      <c r="P1197" s="22" t="s">
        <v>3632</v>
      </c>
      <c r="R1197" s="23" t="s">
        <v>3633</v>
      </c>
      <c r="V1197" s="25" t="s">
        <v>613</v>
      </c>
      <c r="Y1197" s="25" t="s">
        <v>3634</v>
      </c>
      <c r="Z1197" s="83" t="s">
        <v>62</v>
      </c>
      <c r="AA1197" s="6">
        <v>11</v>
      </c>
      <c r="AB1197" s="6">
        <v>0</v>
      </c>
      <c r="BQ1197" s="6" t="s">
        <v>213</v>
      </c>
      <c r="BR1197" s="5" t="s">
        <v>3635</v>
      </c>
    </row>
    <row r="1198" spans="1:70" hidden="1" x14ac:dyDescent="0.2">
      <c r="A1198" s="91">
        <v>442</v>
      </c>
      <c r="B1198" s="229" t="s">
        <v>3602</v>
      </c>
      <c r="C1198" s="259" t="s">
        <v>3629</v>
      </c>
      <c r="D1198" s="229" t="s">
        <v>3636</v>
      </c>
      <c r="E1198" s="3" t="s">
        <v>3550</v>
      </c>
      <c r="F1198" s="26" t="s">
        <v>54</v>
      </c>
      <c r="G1198" s="26" t="s">
        <v>55</v>
      </c>
      <c r="H1198" s="26" t="s">
        <v>56</v>
      </c>
      <c r="J1198" s="22">
        <v>10</v>
      </c>
      <c r="L1198" s="28" t="s">
        <v>57</v>
      </c>
      <c r="M1198" s="22" t="s">
        <v>58</v>
      </c>
      <c r="N1198" s="22" t="s">
        <v>3631</v>
      </c>
      <c r="O1198" s="22" t="s">
        <v>59</v>
      </c>
      <c r="P1198" s="22" t="s">
        <v>3632</v>
      </c>
      <c r="R1198" s="23" t="s">
        <v>3633</v>
      </c>
      <c r="V1198" s="25" t="s">
        <v>613</v>
      </c>
      <c r="Y1198" s="25" t="s">
        <v>3634</v>
      </c>
      <c r="Z1198" s="83" t="s">
        <v>62</v>
      </c>
      <c r="AA1198" s="6">
        <v>11</v>
      </c>
      <c r="AB1198" s="6">
        <v>0</v>
      </c>
      <c r="BQ1198" s="6" t="s">
        <v>213</v>
      </c>
      <c r="BR1198" s="5" t="s">
        <v>3635</v>
      </c>
    </row>
    <row r="1199" spans="1:70" hidden="1" x14ac:dyDescent="0.2">
      <c r="A1199" s="91">
        <v>443</v>
      </c>
      <c r="B1199" s="229" t="s">
        <v>3602</v>
      </c>
      <c r="C1199" s="259" t="s">
        <v>3629</v>
      </c>
      <c r="D1199" s="229" t="s">
        <v>3637</v>
      </c>
      <c r="E1199" s="3" t="s">
        <v>3550</v>
      </c>
      <c r="F1199" s="26" t="s">
        <v>54</v>
      </c>
      <c r="G1199" s="26" t="s">
        <v>55</v>
      </c>
      <c r="H1199" s="26" t="s">
        <v>56</v>
      </c>
      <c r="J1199" s="22">
        <v>20</v>
      </c>
      <c r="L1199" s="28" t="s">
        <v>57</v>
      </c>
      <c r="M1199" s="22" t="s">
        <v>58</v>
      </c>
      <c r="N1199" s="22" t="s">
        <v>3631</v>
      </c>
      <c r="O1199" s="22" t="s">
        <v>59</v>
      </c>
      <c r="P1199" s="22" t="s">
        <v>3632</v>
      </c>
      <c r="R1199" s="23" t="s">
        <v>3633</v>
      </c>
      <c r="V1199" s="25" t="s">
        <v>613</v>
      </c>
      <c r="Y1199" s="25" t="s">
        <v>3634</v>
      </c>
      <c r="Z1199" s="83" t="s">
        <v>62</v>
      </c>
      <c r="AA1199" s="6">
        <v>11</v>
      </c>
      <c r="AB1199" s="6">
        <v>0</v>
      </c>
      <c r="BQ1199" s="6" t="s">
        <v>213</v>
      </c>
      <c r="BR1199" s="5" t="s">
        <v>3635</v>
      </c>
    </row>
    <row r="1200" spans="1:70" hidden="1" x14ac:dyDescent="0.2">
      <c r="A1200" s="91">
        <v>444</v>
      </c>
      <c r="B1200" s="229" t="s">
        <v>3638</v>
      </c>
      <c r="C1200" s="259" t="s">
        <v>3639</v>
      </c>
      <c r="D1200" s="229" t="s">
        <v>3640</v>
      </c>
      <c r="E1200" s="3" t="s">
        <v>3550</v>
      </c>
      <c r="F1200" s="26" t="s">
        <v>102</v>
      </c>
      <c r="G1200" s="26" t="s">
        <v>55</v>
      </c>
      <c r="H1200" s="26" t="s">
        <v>56</v>
      </c>
      <c r="J1200" s="22">
        <v>40</v>
      </c>
      <c r="L1200" s="28" t="s">
        <v>57</v>
      </c>
      <c r="M1200" s="22" t="s">
        <v>58</v>
      </c>
      <c r="N1200" s="22" t="s">
        <v>3641</v>
      </c>
      <c r="O1200" s="22" t="s">
        <v>59</v>
      </c>
      <c r="P1200" s="22" t="s">
        <v>3642</v>
      </c>
      <c r="U1200" s="23" t="s">
        <v>3589</v>
      </c>
      <c r="V1200" s="25" t="s">
        <v>642</v>
      </c>
      <c r="Y1200" s="25" t="s">
        <v>3643</v>
      </c>
      <c r="Z1200" s="83" t="s">
        <v>62</v>
      </c>
      <c r="AA1200" s="6">
        <v>24</v>
      </c>
      <c r="AB1200" s="6">
        <v>0</v>
      </c>
      <c r="BQ1200" s="6" t="s">
        <v>213</v>
      </c>
      <c r="BR1200" s="5" t="s">
        <v>3644</v>
      </c>
    </row>
    <row r="1201" spans="1:70" hidden="1" x14ac:dyDescent="0.2">
      <c r="A1201" s="91">
        <v>445</v>
      </c>
      <c r="B1201" s="229" t="s">
        <v>3645</v>
      </c>
      <c r="C1201" s="259" t="s">
        <v>3646</v>
      </c>
      <c r="D1201" s="229" t="s">
        <v>3647</v>
      </c>
      <c r="E1201" s="3" t="s">
        <v>3550</v>
      </c>
      <c r="F1201" s="26" t="s">
        <v>102</v>
      </c>
      <c r="G1201" s="26" t="s">
        <v>55</v>
      </c>
      <c r="H1201" s="26" t="s">
        <v>56</v>
      </c>
      <c r="J1201" s="22">
        <v>20</v>
      </c>
      <c r="L1201" s="28" t="s">
        <v>57</v>
      </c>
      <c r="M1201" s="22" t="s">
        <v>58</v>
      </c>
      <c r="N1201" s="22">
        <v>0</v>
      </c>
      <c r="O1201" s="22" t="s">
        <v>59</v>
      </c>
      <c r="P1201" s="22" t="s">
        <v>78</v>
      </c>
      <c r="R1201" s="23" t="s">
        <v>3648</v>
      </c>
      <c r="T1201" s="23">
        <v>150</v>
      </c>
      <c r="V1201" s="25" t="s">
        <v>613</v>
      </c>
      <c r="W1201" s="65" t="s">
        <v>1953</v>
      </c>
      <c r="X1201" s="106">
        <v>4</v>
      </c>
      <c r="Y1201" s="25" t="s">
        <v>3649</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3650</v>
      </c>
      <c r="BR1201" s="5" t="s">
        <v>3651</v>
      </c>
    </row>
    <row r="1202" spans="1:70" hidden="1" x14ac:dyDescent="0.2">
      <c r="A1202" s="91">
        <v>446</v>
      </c>
      <c r="B1202" s="229" t="s">
        <v>3652</v>
      </c>
      <c r="C1202" s="259" t="s">
        <v>3653</v>
      </c>
      <c r="D1202" s="229" t="s">
        <v>3654</v>
      </c>
      <c r="E1202" s="3" t="s">
        <v>3550</v>
      </c>
      <c r="F1202" s="26" t="s">
        <v>102</v>
      </c>
      <c r="G1202" s="26" t="s">
        <v>55</v>
      </c>
      <c r="H1202" s="26" t="s">
        <v>406</v>
      </c>
      <c r="J1202" s="22">
        <v>40</v>
      </c>
      <c r="L1202" s="28" t="s">
        <v>57</v>
      </c>
      <c r="M1202" s="22" t="s">
        <v>58</v>
      </c>
      <c r="N1202" s="22">
        <v>0</v>
      </c>
      <c r="O1202" s="22" t="s">
        <v>59</v>
      </c>
      <c r="P1202" s="22" t="s">
        <v>78</v>
      </c>
      <c r="R1202" s="23" t="s">
        <v>3655</v>
      </c>
      <c r="U1202" s="23" t="s">
        <v>3589</v>
      </c>
      <c r="V1202" s="25" t="s">
        <v>613</v>
      </c>
      <c r="W1202" s="65" t="s">
        <v>1953</v>
      </c>
      <c r="Z1202" s="83" t="s">
        <v>62</v>
      </c>
      <c r="AA1202" s="6">
        <v>2</v>
      </c>
      <c r="BQ1202" s="6" t="s">
        <v>213</v>
      </c>
      <c r="BR1202" s="5" t="s">
        <v>3656</v>
      </c>
    </row>
    <row r="1203" spans="1:70" hidden="1" x14ac:dyDescent="0.2">
      <c r="A1203" s="91">
        <v>447</v>
      </c>
      <c r="B1203" s="229" t="s">
        <v>3652</v>
      </c>
      <c r="C1203" s="259" t="s">
        <v>3653</v>
      </c>
      <c r="D1203" s="229" t="s">
        <v>3657</v>
      </c>
      <c r="E1203" s="3" t="s">
        <v>3550</v>
      </c>
      <c r="F1203" s="26" t="s">
        <v>102</v>
      </c>
      <c r="G1203" s="26" t="s">
        <v>55</v>
      </c>
      <c r="H1203" s="26" t="s">
        <v>406</v>
      </c>
      <c r="J1203" s="22">
        <v>40</v>
      </c>
      <c r="L1203" s="28" t="s">
        <v>57</v>
      </c>
      <c r="M1203" s="22" t="s">
        <v>58</v>
      </c>
      <c r="N1203" s="22">
        <v>0</v>
      </c>
      <c r="O1203" s="22" t="s">
        <v>59</v>
      </c>
      <c r="P1203" s="22" t="s">
        <v>78</v>
      </c>
      <c r="R1203" s="23" t="s">
        <v>3655</v>
      </c>
      <c r="U1203" s="23" t="s">
        <v>3589</v>
      </c>
      <c r="V1203" s="25" t="s">
        <v>613</v>
      </c>
      <c r="W1203" s="65" t="s">
        <v>1953</v>
      </c>
      <c r="Z1203" s="83" t="s">
        <v>62</v>
      </c>
      <c r="AA1203" s="6">
        <v>17</v>
      </c>
      <c r="BQ1203" s="6" t="s">
        <v>213</v>
      </c>
      <c r="BR1203" s="5" t="s">
        <v>3656</v>
      </c>
    </row>
    <row r="1204" spans="1:70" hidden="1" x14ac:dyDescent="0.2">
      <c r="A1204" s="91">
        <v>448</v>
      </c>
      <c r="B1204" s="229" t="s">
        <v>3652</v>
      </c>
      <c r="C1204" s="259" t="s">
        <v>3653</v>
      </c>
      <c r="D1204" s="229" t="s">
        <v>3658</v>
      </c>
      <c r="E1204" s="3" t="s">
        <v>3550</v>
      </c>
      <c r="F1204" s="26" t="s">
        <v>102</v>
      </c>
      <c r="G1204" s="26" t="s">
        <v>55</v>
      </c>
      <c r="H1204" s="26" t="s">
        <v>406</v>
      </c>
      <c r="J1204" s="22">
        <v>40</v>
      </c>
      <c r="L1204" s="28" t="s">
        <v>57</v>
      </c>
      <c r="M1204" s="22" t="s">
        <v>58</v>
      </c>
      <c r="N1204" s="22">
        <v>0</v>
      </c>
      <c r="O1204" s="22" t="s">
        <v>59</v>
      </c>
      <c r="P1204" s="22" t="s">
        <v>78</v>
      </c>
      <c r="R1204" s="23" t="s">
        <v>3655</v>
      </c>
      <c r="U1204" s="23" t="s">
        <v>3589</v>
      </c>
      <c r="V1204" s="25" t="s">
        <v>613</v>
      </c>
      <c r="W1204" s="65" t="s">
        <v>1953</v>
      </c>
      <c r="Z1204" s="83" t="s">
        <v>62</v>
      </c>
      <c r="AA1204" s="6">
        <v>88</v>
      </c>
      <c r="BQ1204" s="6" t="s">
        <v>213</v>
      </c>
      <c r="BR1204" s="5" t="s">
        <v>3656</v>
      </c>
    </row>
    <row r="1205" spans="1:70" hidden="1" x14ac:dyDescent="0.2">
      <c r="A1205" s="91">
        <v>449</v>
      </c>
      <c r="B1205" s="229" t="s">
        <v>3652</v>
      </c>
      <c r="C1205" s="259" t="s">
        <v>3653</v>
      </c>
      <c r="D1205" s="229" t="s">
        <v>3659</v>
      </c>
      <c r="E1205" s="3" t="s">
        <v>3550</v>
      </c>
      <c r="F1205" s="26" t="s">
        <v>102</v>
      </c>
      <c r="G1205" s="26" t="s">
        <v>55</v>
      </c>
      <c r="H1205" s="26" t="s">
        <v>491</v>
      </c>
      <c r="J1205" s="22">
        <v>40</v>
      </c>
      <c r="L1205" s="28" t="s">
        <v>57</v>
      </c>
      <c r="M1205" s="22" t="s">
        <v>58</v>
      </c>
      <c r="N1205" s="22">
        <v>0</v>
      </c>
      <c r="O1205" s="22" t="s">
        <v>59</v>
      </c>
      <c r="P1205" s="22" t="s">
        <v>78</v>
      </c>
      <c r="R1205" s="23" t="s">
        <v>3655</v>
      </c>
      <c r="U1205" s="23" t="s">
        <v>3589</v>
      </c>
      <c r="V1205" s="25" t="s">
        <v>613</v>
      </c>
      <c r="W1205" s="65" t="s">
        <v>1953</v>
      </c>
      <c r="Z1205" s="83" t="s">
        <v>62</v>
      </c>
      <c r="AA1205" s="6">
        <v>69</v>
      </c>
      <c r="AB1205" s="6">
        <v>32</v>
      </c>
      <c r="AK1205" s="6">
        <v>70.8</v>
      </c>
      <c r="AL1205" s="6" t="s">
        <v>80</v>
      </c>
      <c r="AM1205" s="6" t="s">
        <v>334</v>
      </c>
      <c r="AS1205" s="5">
        <v>173</v>
      </c>
      <c r="AT1205" s="5" t="s">
        <v>118</v>
      </c>
      <c r="AU1205" s="5" t="s">
        <v>334</v>
      </c>
      <c r="BI1205" s="5">
        <v>1.84</v>
      </c>
      <c r="BJ1205" s="5" t="s">
        <v>3660</v>
      </c>
      <c r="BK1205" s="5" t="s">
        <v>334</v>
      </c>
      <c r="BQ1205" s="6" t="s">
        <v>3661</v>
      </c>
      <c r="BR1205" s="5" t="s">
        <v>3662</v>
      </c>
    </row>
    <row r="1206" spans="1:70" hidden="1" x14ac:dyDescent="0.2">
      <c r="A1206" s="91">
        <v>450</v>
      </c>
      <c r="B1206" s="229" t="s">
        <v>3652</v>
      </c>
      <c r="C1206" s="259" t="s">
        <v>3653</v>
      </c>
      <c r="D1206" s="229" t="s">
        <v>3663</v>
      </c>
      <c r="E1206" s="3" t="s">
        <v>3550</v>
      </c>
      <c r="F1206" s="26" t="s">
        <v>102</v>
      </c>
      <c r="G1206" s="26" t="s">
        <v>55</v>
      </c>
      <c r="H1206" s="26" t="s">
        <v>491</v>
      </c>
      <c r="J1206" s="22">
        <v>40</v>
      </c>
      <c r="L1206" s="28" t="s">
        <v>57</v>
      </c>
      <c r="M1206" s="22" t="s">
        <v>58</v>
      </c>
      <c r="N1206" s="22">
        <v>0</v>
      </c>
      <c r="O1206" s="22" t="s">
        <v>59</v>
      </c>
      <c r="P1206" s="22" t="s">
        <v>78</v>
      </c>
      <c r="R1206" s="23" t="s">
        <v>3655</v>
      </c>
      <c r="U1206" s="23" t="s">
        <v>3589</v>
      </c>
      <c r="V1206" s="25" t="s">
        <v>613</v>
      </c>
      <c r="W1206" s="65" t="s">
        <v>1953</v>
      </c>
      <c r="Z1206" s="83" t="s">
        <v>62</v>
      </c>
      <c r="AA1206" s="6">
        <v>38</v>
      </c>
      <c r="AB1206" s="6">
        <v>19</v>
      </c>
      <c r="AK1206" s="6">
        <v>75.8</v>
      </c>
      <c r="AL1206" s="6" t="s">
        <v>80</v>
      </c>
      <c r="AM1206" s="6" t="s">
        <v>334</v>
      </c>
      <c r="AS1206" s="5">
        <v>173</v>
      </c>
      <c r="AT1206" s="5" t="s">
        <v>118</v>
      </c>
      <c r="AU1206" s="5" t="s">
        <v>334</v>
      </c>
      <c r="BI1206" s="5">
        <v>1.73</v>
      </c>
      <c r="BJ1206" s="5" t="s">
        <v>3660</v>
      </c>
      <c r="BK1206" s="5" t="s">
        <v>334</v>
      </c>
      <c r="BQ1206" s="6" t="s">
        <v>3664</v>
      </c>
      <c r="BR1206" s="5" t="s">
        <v>3665</v>
      </c>
    </row>
    <row r="1207" spans="1:70" hidden="1" x14ac:dyDescent="0.2">
      <c r="A1207" s="91">
        <v>451</v>
      </c>
      <c r="B1207" s="229" t="s">
        <v>3666</v>
      </c>
      <c r="C1207" s="259" t="s">
        <v>3667</v>
      </c>
      <c r="D1207" s="229" t="s">
        <v>3668</v>
      </c>
      <c r="E1207" s="3" t="s">
        <v>3550</v>
      </c>
      <c r="F1207" s="26" t="s">
        <v>102</v>
      </c>
      <c r="G1207" s="26" t="s">
        <v>55</v>
      </c>
      <c r="H1207" s="26" t="s">
        <v>56</v>
      </c>
      <c r="J1207" s="22">
        <v>10</v>
      </c>
      <c r="L1207" s="28" t="s">
        <v>57</v>
      </c>
      <c r="M1207" s="22" t="s">
        <v>58</v>
      </c>
      <c r="N1207" s="22">
        <v>0</v>
      </c>
      <c r="O1207" s="22" t="s">
        <v>59</v>
      </c>
      <c r="P1207" s="22" t="s">
        <v>78</v>
      </c>
      <c r="V1207" s="25" t="s">
        <v>613</v>
      </c>
      <c r="W1207" s="65" t="s">
        <v>1953</v>
      </c>
      <c r="X1207" s="106">
        <v>3</v>
      </c>
      <c r="Y1207" s="25" t="s">
        <v>3669</v>
      </c>
      <c r="Z1207" s="83" t="s">
        <v>62</v>
      </c>
      <c r="AA1207" s="6">
        <v>24</v>
      </c>
      <c r="AB1207" s="6">
        <v>15</v>
      </c>
      <c r="AC1207" s="5">
        <v>30.6</v>
      </c>
      <c r="AD1207" s="5" t="s">
        <v>79</v>
      </c>
      <c r="AE1207" s="5" t="s">
        <v>334</v>
      </c>
      <c r="AK1207" s="6">
        <v>60.35</v>
      </c>
      <c r="AL1207" s="6" t="s">
        <v>80</v>
      </c>
      <c r="AM1207" s="6" t="s">
        <v>334</v>
      </c>
      <c r="BQ1207" s="6" t="s">
        <v>3670</v>
      </c>
      <c r="BR1207" s="5" t="s">
        <v>3671</v>
      </c>
    </row>
    <row r="1208" spans="1:70" hidden="1" x14ac:dyDescent="0.2">
      <c r="A1208" s="91">
        <v>452</v>
      </c>
      <c r="B1208" s="229" t="s">
        <v>3672</v>
      </c>
      <c r="C1208" s="259" t="s">
        <v>3673</v>
      </c>
      <c r="D1208" s="229" t="s">
        <v>3674</v>
      </c>
      <c r="E1208" s="3" t="s">
        <v>3550</v>
      </c>
      <c r="F1208" s="26" t="s">
        <v>102</v>
      </c>
      <c r="G1208" s="26" t="s">
        <v>55</v>
      </c>
      <c r="H1208" s="26" t="s">
        <v>406</v>
      </c>
      <c r="J1208" s="22">
        <v>40</v>
      </c>
      <c r="L1208" s="28" t="s">
        <v>57</v>
      </c>
      <c r="M1208" s="22" t="s">
        <v>58</v>
      </c>
      <c r="N1208" s="22">
        <v>0</v>
      </c>
      <c r="O1208" s="22" t="s">
        <v>59</v>
      </c>
      <c r="P1208" s="22" t="s">
        <v>78</v>
      </c>
      <c r="R1208" s="23" t="s">
        <v>3675</v>
      </c>
      <c r="T1208" s="23">
        <v>200</v>
      </c>
      <c r="V1208" s="25" t="s">
        <v>613</v>
      </c>
      <c r="W1208" s="65">
        <v>10</v>
      </c>
      <c r="Y1208" s="25" t="s">
        <v>3676</v>
      </c>
      <c r="Z1208" s="83" t="s">
        <v>62</v>
      </c>
      <c r="AA1208" s="6">
        <v>13</v>
      </c>
      <c r="AB1208" s="6">
        <v>0</v>
      </c>
      <c r="BQ1208" s="6" t="s">
        <v>3397</v>
      </c>
      <c r="BR1208" s="5" t="s">
        <v>3677</v>
      </c>
    </row>
    <row r="1209" spans="1:70" hidden="1" x14ac:dyDescent="0.2">
      <c r="A1209" s="91">
        <v>453</v>
      </c>
      <c r="B1209" s="229" t="s">
        <v>3672</v>
      </c>
      <c r="C1209" s="259" t="s">
        <v>3673</v>
      </c>
      <c r="D1209" s="229" t="s">
        <v>3678</v>
      </c>
      <c r="E1209" s="3" t="s">
        <v>3550</v>
      </c>
      <c r="F1209" s="26" t="s">
        <v>102</v>
      </c>
      <c r="G1209" s="26" t="s">
        <v>55</v>
      </c>
      <c r="H1209" s="26" t="s">
        <v>406</v>
      </c>
      <c r="J1209" s="22">
        <v>40</v>
      </c>
      <c r="L1209" s="28" t="s">
        <v>57</v>
      </c>
      <c r="M1209" s="22" t="s">
        <v>58</v>
      </c>
      <c r="N1209" s="22">
        <v>0</v>
      </c>
      <c r="O1209" s="22" t="s">
        <v>59</v>
      </c>
      <c r="P1209" s="22" t="s">
        <v>78</v>
      </c>
      <c r="R1209" s="23" t="s">
        <v>3675</v>
      </c>
      <c r="T1209" s="23">
        <v>200</v>
      </c>
      <c r="V1209" s="25" t="s">
        <v>613</v>
      </c>
      <c r="W1209" s="65">
        <v>10</v>
      </c>
      <c r="Y1209" s="25" t="s">
        <v>3676</v>
      </c>
      <c r="Z1209" s="83" t="s">
        <v>62</v>
      </c>
      <c r="AA1209" s="6">
        <v>13</v>
      </c>
      <c r="AB1209" s="6">
        <v>0</v>
      </c>
      <c r="BQ1209" s="6" t="s">
        <v>3397</v>
      </c>
      <c r="BR1209" s="5" t="s">
        <v>3677</v>
      </c>
    </row>
    <row r="1210" spans="1:70" hidden="1" x14ac:dyDescent="0.2">
      <c r="A1210" s="91">
        <v>454</v>
      </c>
      <c r="B1210" s="229" t="s">
        <v>3672</v>
      </c>
      <c r="C1210" s="259" t="s">
        <v>3673</v>
      </c>
      <c r="D1210" s="229" t="s">
        <v>3679</v>
      </c>
      <c r="E1210" s="3" t="s">
        <v>3550</v>
      </c>
      <c r="F1210" s="26" t="s">
        <v>102</v>
      </c>
      <c r="G1210" s="26" t="s">
        <v>55</v>
      </c>
      <c r="H1210" s="26" t="s">
        <v>491</v>
      </c>
      <c r="J1210" s="22">
        <v>40</v>
      </c>
      <c r="L1210" s="28" t="s">
        <v>57</v>
      </c>
      <c r="M1210" s="22" t="s">
        <v>58</v>
      </c>
      <c r="N1210" s="22">
        <v>0</v>
      </c>
      <c r="O1210" s="22" t="s">
        <v>59</v>
      </c>
      <c r="P1210" s="22" t="s">
        <v>78</v>
      </c>
      <c r="R1210" s="23" t="s">
        <v>3675</v>
      </c>
      <c r="T1210" s="23">
        <v>200</v>
      </c>
      <c r="V1210" s="25" t="s">
        <v>613</v>
      </c>
      <c r="W1210" s="65">
        <v>10</v>
      </c>
      <c r="Y1210" s="25" t="s">
        <v>3676</v>
      </c>
      <c r="Z1210" s="83" t="s">
        <v>62</v>
      </c>
      <c r="AA1210" s="6">
        <v>11</v>
      </c>
      <c r="AB1210" s="6">
        <v>11</v>
      </c>
      <c r="BQ1210" s="6" t="s">
        <v>3397</v>
      </c>
      <c r="BR1210" s="5" t="s">
        <v>3677</v>
      </c>
    </row>
    <row r="1211" spans="1:70" hidden="1" x14ac:dyDescent="0.2">
      <c r="A1211" s="91">
        <v>455</v>
      </c>
      <c r="B1211" s="229" t="s">
        <v>3672</v>
      </c>
      <c r="C1211" s="259" t="s">
        <v>3673</v>
      </c>
      <c r="D1211" s="229" t="s">
        <v>3680</v>
      </c>
      <c r="E1211" s="3" t="s">
        <v>3550</v>
      </c>
      <c r="F1211" s="26" t="s">
        <v>102</v>
      </c>
      <c r="G1211" s="26" t="s">
        <v>55</v>
      </c>
      <c r="H1211" s="26" t="s">
        <v>491</v>
      </c>
      <c r="J1211" s="22">
        <v>40</v>
      </c>
      <c r="L1211" s="28" t="s">
        <v>57</v>
      </c>
      <c r="M1211" s="22" t="s">
        <v>58</v>
      </c>
      <c r="N1211" s="22">
        <v>0</v>
      </c>
      <c r="O1211" s="22" t="s">
        <v>59</v>
      </c>
      <c r="P1211" s="22" t="s">
        <v>78</v>
      </c>
      <c r="R1211" s="23" t="s">
        <v>3675</v>
      </c>
      <c r="T1211" s="23">
        <v>200</v>
      </c>
      <c r="V1211" s="25" t="s">
        <v>613</v>
      </c>
      <c r="W1211" s="65">
        <v>10</v>
      </c>
      <c r="Y1211" s="25" t="s">
        <v>3676</v>
      </c>
      <c r="Z1211" s="83" t="s">
        <v>62</v>
      </c>
      <c r="AA1211" s="6">
        <v>11</v>
      </c>
      <c r="AB1211" s="6">
        <v>11</v>
      </c>
      <c r="BQ1211" s="6" t="s">
        <v>3397</v>
      </c>
      <c r="BR1211" s="5" t="s">
        <v>3677</v>
      </c>
    </row>
    <row r="1212" spans="1:70" hidden="1" x14ac:dyDescent="0.2">
      <c r="A1212" s="91">
        <v>456</v>
      </c>
      <c r="B1212" s="229" t="s">
        <v>3681</v>
      </c>
      <c r="C1212" s="259" t="s">
        <v>3682</v>
      </c>
      <c r="D1212" s="229" t="s">
        <v>3683</v>
      </c>
      <c r="E1212" s="3" t="s">
        <v>3550</v>
      </c>
      <c r="F1212" s="26" t="s">
        <v>54</v>
      </c>
      <c r="G1212" s="26" t="s">
        <v>55</v>
      </c>
      <c r="H1212" s="26" t="s">
        <v>56</v>
      </c>
      <c r="J1212" s="22">
        <v>10</v>
      </c>
      <c r="L1212" s="28" t="s">
        <v>57</v>
      </c>
      <c r="M1212" s="22" t="s">
        <v>58</v>
      </c>
      <c r="N1212" s="22">
        <v>0</v>
      </c>
      <c r="O1212" s="22" t="s">
        <v>59</v>
      </c>
      <c r="P1212" s="22" t="s">
        <v>78</v>
      </c>
      <c r="R1212" s="23" t="s">
        <v>3684</v>
      </c>
      <c r="T1212" s="23">
        <v>125</v>
      </c>
      <c r="V1212" s="25" t="s">
        <v>613</v>
      </c>
      <c r="W1212" s="65" t="s">
        <v>1953</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3370</v>
      </c>
    </row>
    <row r="1213" spans="1:70" hidden="1" x14ac:dyDescent="0.2">
      <c r="A1213" s="91">
        <v>457</v>
      </c>
      <c r="B1213" s="229" t="s">
        <v>3685</v>
      </c>
      <c r="C1213" s="259" t="s">
        <v>3686</v>
      </c>
      <c r="D1213" s="229" t="s">
        <v>3687</v>
      </c>
      <c r="E1213" s="3" t="s">
        <v>3550</v>
      </c>
      <c r="F1213" s="26" t="s">
        <v>102</v>
      </c>
      <c r="G1213" s="26" t="s">
        <v>55</v>
      </c>
      <c r="H1213" s="26" t="s">
        <v>56</v>
      </c>
      <c r="J1213" s="22">
        <v>10</v>
      </c>
      <c r="L1213" s="28" t="s">
        <v>57</v>
      </c>
      <c r="M1213" s="22" t="s">
        <v>58</v>
      </c>
      <c r="N1213" s="22">
        <v>0</v>
      </c>
      <c r="O1213" s="22" t="s">
        <v>59</v>
      </c>
      <c r="P1213" s="22" t="s">
        <v>78</v>
      </c>
      <c r="R1213" s="23" t="s">
        <v>3688</v>
      </c>
      <c r="V1213" s="25" t="s">
        <v>613</v>
      </c>
      <c r="W1213" s="65" t="s">
        <v>1953</v>
      </c>
      <c r="Z1213" s="83" t="s">
        <v>62</v>
      </c>
      <c r="AA1213" s="6">
        <v>5</v>
      </c>
      <c r="AB1213" s="6">
        <v>0</v>
      </c>
      <c r="BQ1213" s="6" t="s">
        <v>814</v>
      </c>
      <c r="BR1213" s="5" t="s">
        <v>3689</v>
      </c>
    </row>
    <row r="1214" spans="1:70" hidden="1" x14ac:dyDescent="0.2">
      <c r="A1214" s="91">
        <v>458</v>
      </c>
      <c r="B1214" s="229" t="s">
        <v>3685</v>
      </c>
      <c r="C1214" s="259" t="s">
        <v>3686</v>
      </c>
      <c r="D1214" s="229" t="s">
        <v>3690</v>
      </c>
      <c r="E1214" s="3" t="s">
        <v>3550</v>
      </c>
      <c r="F1214" s="26" t="s">
        <v>102</v>
      </c>
      <c r="G1214" s="26" t="s">
        <v>55</v>
      </c>
      <c r="H1214" s="26" t="s">
        <v>56</v>
      </c>
      <c r="J1214" s="22">
        <v>10</v>
      </c>
      <c r="L1214" s="28" t="s">
        <v>57</v>
      </c>
      <c r="M1214" s="22" t="s">
        <v>58</v>
      </c>
      <c r="N1214" s="22">
        <v>0</v>
      </c>
      <c r="O1214" s="22" t="s">
        <v>59</v>
      </c>
      <c r="P1214" s="22" t="s">
        <v>78</v>
      </c>
      <c r="R1214" s="23" t="s">
        <v>3688</v>
      </c>
      <c r="V1214" s="25" t="s">
        <v>613</v>
      </c>
      <c r="W1214" s="65" t="s">
        <v>1953</v>
      </c>
      <c r="Z1214" s="83" t="s">
        <v>62</v>
      </c>
      <c r="AA1214" s="6">
        <v>7</v>
      </c>
      <c r="AB1214" s="6">
        <v>0</v>
      </c>
      <c r="BQ1214" s="6" t="s">
        <v>814</v>
      </c>
      <c r="BR1214" s="5" t="s">
        <v>3689</v>
      </c>
    </row>
    <row r="1215" spans="1:70" hidden="1" x14ac:dyDescent="0.2">
      <c r="A1215" s="91">
        <v>459</v>
      </c>
      <c r="B1215" s="229" t="s">
        <v>3685</v>
      </c>
      <c r="C1215" s="259" t="s">
        <v>3686</v>
      </c>
      <c r="D1215" s="229" t="s">
        <v>3691</v>
      </c>
      <c r="E1215" s="3" t="s">
        <v>3550</v>
      </c>
      <c r="F1215" s="26" t="s">
        <v>102</v>
      </c>
      <c r="G1215" s="26" t="s">
        <v>55</v>
      </c>
      <c r="H1215" s="26" t="s">
        <v>56</v>
      </c>
      <c r="J1215" s="22">
        <v>10</v>
      </c>
      <c r="L1215" s="28" t="s">
        <v>57</v>
      </c>
      <c r="M1215" s="22" t="s">
        <v>58</v>
      </c>
      <c r="N1215" s="22">
        <v>0</v>
      </c>
      <c r="O1215" s="22" t="s">
        <v>59</v>
      </c>
      <c r="P1215" s="22" t="s">
        <v>78</v>
      </c>
      <c r="R1215" s="23" t="s">
        <v>3688</v>
      </c>
      <c r="V1215" s="25" t="s">
        <v>613</v>
      </c>
      <c r="W1215" s="65" t="s">
        <v>1953</v>
      </c>
      <c r="Z1215" s="83" t="s">
        <v>62</v>
      </c>
      <c r="AA1215" s="6">
        <v>6</v>
      </c>
      <c r="AB1215" s="6">
        <v>0</v>
      </c>
      <c r="BQ1215" s="6" t="s">
        <v>814</v>
      </c>
      <c r="BR1215" s="5" t="s">
        <v>3689</v>
      </c>
    </row>
    <row r="1216" spans="1:70" hidden="1" x14ac:dyDescent="0.2">
      <c r="A1216" s="91">
        <v>460</v>
      </c>
      <c r="B1216" s="229" t="s">
        <v>3685</v>
      </c>
      <c r="C1216" s="259" t="s">
        <v>3686</v>
      </c>
      <c r="D1216" s="229" t="s">
        <v>3692</v>
      </c>
      <c r="E1216" s="3" t="s">
        <v>3550</v>
      </c>
      <c r="F1216" s="26" t="s">
        <v>102</v>
      </c>
      <c r="G1216" s="26" t="s">
        <v>55</v>
      </c>
      <c r="H1216" s="26" t="s">
        <v>56</v>
      </c>
      <c r="J1216" s="22">
        <v>10</v>
      </c>
      <c r="L1216" s="28" t="s">
        <v>57</v>
      </c>
      <c r="M1216" s="22" t="s">
        <v>58</v>
      </c>
      <c r="N1216" s="22">
        <v>0</v>
      </c>
      <c r="O1216" s="22" t="s">
        <v>59</v>
      </c>
      <c r="P1216" s="22" t="s">
        <v>78</v>
      </c>
      <c r="R1216" s="23" t="s">
        <v>3688</v>
      </c>
      <c r="V1216" s="25" t="s">
        <v>613</v>
      </c>
      <c r="W1216" s="65" t="s">
        <v>1953</v>
      </c>
      <c r="Z1216" s="83" t="s">
        <v>62</v>
      </c>
      <c r="AA1216" s="6">
        <v>5</v>
      </c>
      <c r="AB1216" s="6">
        <v>0</v>
      </c>
      <c r="BQ1216" s="6" t="s">
        <v>814</v>
      </c>
      <c r="BR1216" s="5" t="s">
        <v>3689</v>
      </c>
    </row>
    <row r="1217" spans="1:70" hidden="1" x14ac:dyDescent="0.2">
      <c r="A1217" s="91">
        <v>461</v>
      </c>
      <c r="B1217" s="229" t="s">
        <v>3693</v>
      </c>
      <c r="C1217" s="259" t="s">
        <v>3694</v>
      </c>
      <c r="D1217" s="229" t="s">
        <v>3695</v>
      </c>
      <c r="E1217" s="3" t="s">
        <v>3550</v>
      </c>
      <c r="F1217" s="26" t="s">
        <v>102</v>
      </c>
      <c r="G1217" s="26" t="s">
        <v>55</v>
      </c>
      <c r="H1217" s="26" t="s">
        <v>65</v>
      </c>
      <c r="J1217" s="22">
        <v>40</v>
      </c>
      <c r="L1217" s="28" t="s">
        <v>57</v>
      </c>
      <c r="M1217" s="22" t="s">
        <v>58</v>
      </c>
      <c r="N1217" s="22">
        <v>0</v>
      </c>
      <c r="O1217" s="22" t="s">
        <v>59</v>
      </c>
      <c r="P1217" s="22" t="s">
        <v>78</v>
      </c>
      <c r="R1217" s="23" t="s">
        <v>3688</v>
      </c>
      <c r="T1217" s="23">
        <v>240</v>
      </c>
      <c r="V1217" s="25" t="s">
        <v>613</v>
      </c>
      <c r="W1217" s="65" t="s">
        <v>1953</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3696</v>
      </c>
      <c r="BD1217" s="6">
        <v>2</v>
      </c>
      <c r="BE1217" s="6" t="s">
        <v>366</v>
      </c>
      <c r="BF1217" s="6" t="s">
        <v>450</v>
      </c>
      <c r="BQ1217" s="6" t="s">
        <v>538</v>
      </c>
      <c r="BR1217" s="5" t="s">
        <v>3697</v>
      </c>
    </row>
    <row r="1218" spans="1:70" hidden="1" x14ac:dyDescent="0.2">
      <c r="A1218" s="91">
        <v>462</v>
      </c>
      <c r="B1218" s="229" t="s">
        <v>3693</v>
      </c>
      <c r="C1218" s="259" t="s">
        <v>3694</v>
      </c>
      <c r="D1218" s="229" t="s">
        <v>3698</v>
      </c>
      <c r="E1218" s="3" t="s">
        <v>3550</v>
      </c>
      <c r="F1218" s="26" t="s">
        <v>102</v>
      </c>
      <c r="G1218" s="26" t="s">
        <v>55</v>
      </c>
      <c r="H1218" s="26" t="s">
        <v>65</v>
      </c>
      <c r="J1218" s="22">
        <v>40</v>
      </c>
      <c r="L1218" s="28" t="s">
        <v>57</v>
      </c>
      <c r="M1218" s="22" t="s">
        <v>58</v>
      </c>
      <c r="N1218" s="22">
        <v>0</v>
      </c>
      <c r="O1218" s="22" t="s">
        <v>59</v>
      </c>
      <c r="P1218" s="22" t="s">
        <v>78</v>
      </c>
      <c r="R1218" s="23" t="s">
        <v>3688</v>
      </c>
      <c r="T1218" s="23">
        <v>240</v>
      </c>
      <c r="V1218" s="25" t="s">
        <v>613</v>
      </c>
      <c r="W1218" s="65" t="s">
        <v>1953</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3696</v>
      </c>
      <c r="BD1218" s="6">
        <v>1.7</v>
      </c>
      <c r="BE1218" s="6" t="s">
        <v>366</v>
      </c>
      <c r="BF1218" s="6" t="s">
        <v>450</v>
      </c>
      <c r="BQ1218" s="6" t="s">
        <v>538</v>
      </c>
      <c r="BR1218" s="5" t="s">
        <v>3697</v>
      </c>
    </row>
    <row r="1219" spans="1:70" hidden="1" x14ac:dyDescent="0.2">
      <c r="A1219" s="91">
        <v>1117</v>
      </c>
      <c r="B1219" s="229" t="s">
        <v>3699</v>
      </c>
      <c r="C1219" s="259" t="s">
        <v>3700</v>
      </c>
      <c r="D1219" s="229" t="s">
        <v>3701</v>
      </c>
      <c r="E1219" s="3" t="s">
        <v>3550</v>
      </c>
      <c r="F1219" s="26" t="s">
        <v>102</v>
      </c>
      <c r="G1219" s="26" t="s">
        <v>55</v>
      </c>
      <c r="H1219" s="26" t="s">
        <v>56</v>
      </c>
      <c r="J1219" s="22">
        <v>40</v>
      </c>
      <c r="L1219" s="28" t="s">
        <v>57</v>
      </c>
      <c r="M1219" s="22" t="s">
        <v>58</v>
      </c>
      <c r="N1219" s="22">
        <v>0</v>
      </c>
      <c r="O1219" s="22" t="s">
        <v>59</v>
      </c>
      <c r="P1219" s="22" t="s">
        <v>78</v>
      </c>
      <c r="R1219" s="23" t="s">
        <v>3702</v>
      </c>
      <c r="T1219" s="23">
        <v>200</v>
      </c>
      <c r="V1219" s="25" t="s">
        <v>613</v>
      </c>
      <c r="W1219" s="65" t="s">
        <v>1953</v>
      </c>
      <c r="Y1219" s="25" t="s">
        <v>3703</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3704</v>
      </c>
      <c r="BR1219" s="5" t="s">
        <v>3705</v>
      </c>
    </row>
    <row r="1220" spans="1:70" hidden="1" x14ac:dyDescent="0.2">
      <c r="A1220" s="91">
        <v>1118</v>
      </c>
      <c r="B1220" s="229" t="s">
        <v>3699</v>
      </c>
      <c r="C1220" s="259" t="s">
        <v>3700</v>
      </c>
      <c r="D1220" s="229" t="s">
        <v>3706</v>
      </c>
      <c r="E1220" s="3" t="s">
        <v>3550</v>
      </c>
      <c r="F1220" s="26" t="s">
        <v>102</v>
      </c>
      <c r="G1220" s="26" t="s">
        <v>55</v>
      </c>
      <c r="H1220" s="26" t="s">
        <v>56</v>
      </c>
      <c r="J1220" s="22">
        <v>40</v>
      </c>
      <c r="L1220" s="28" t="s">
        <v>57</v>
      </c>
      <c r="M1220" s="22" t="s">
        <v>58</v>
      </c>
      <c r="N1220" s="22">
        <v>0</v>
      </c>
      <c r="O1220" s="22" t="s">
        <v>59</v>
      </c>
      <c r="P1220" s="22" t="s">
        <v>78</v>
      </c>
      <c r="R1220" s="23" t="s">
        <v>3702</v>
      </c>
      <c r="T1220" s="23">
        <v>200</v>
      </c>
      <c r="V1220" s="25" t="s">
        <v>613</v>
      </c>
      <c r="W1220" s="65" t="s">
        <v>1953</v>
      </c>
      <c r="Y1220" s="25" t="s">
        <v>3703</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3704</v>
      </c>
      <c r="BR1220" s="5" t="s">
        <v>3705</v>
      </c>
    </row>
    <row r="1221" spans="1:70" hidden="1" x14ac:dyDescent="0.2">
      <c r="A1221" s="91">
        <v>1119</v>
      </c>
      <c r="B1221" s="229" t="s">
        <v>3699</v>
      </c>
      <c r="C1221" s="259" t="s">
        <v>3700</v>
      </c>
      <c r="D1221" s="229" t="s">
        <v>3707</v>
      </c>
      <c r="E1221" s="3" t="s">
        <v>3550</v>
      </c>
      <c r="F1221" s="26" t="s">
        <v>102</v>
      </c>
      <c r="G1221" s="26" t="s">
        <v>55</v>
      </c>
      <c r="H1221" s="26" t="s">
        <v>56</v>
      </c>
      <c r="J1221" s="22">
        <v>40</v>
      </c>
      <c r="L1221" s="28" t="s">
        <v>57</v>
      </c>
      <c r="M1221" s="22" t="s">
        <v>58</v>
      </c>
      <c r="N1221" s="22">
        <v>0</v>
      </c>
      <c r="O1221" s="22" t="s">
        <v>59</v>
      </c>
      <c r="P1221" s="22" t="s">
        <v>78</v>
      </c>
      <c r="R1221" s="23" t="s">
        <v>3702</v>
      </c>
      <c r="T1221" s="23">
        <v>200</v>
      </c>
      <c r="V1221" s="25" t="s">
        <v>613</v>
      </c>
      <c r="W1221" s="65" t="s">
        <v>1953</v>
      </c>
      <c r="Y1221" s="25" t="s">
        <v>3703</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3704</v>
      </c>
      <c r="BR1221" s="5" t="s">
        <v>3705</v>
      </c>
    </row>
    <row r="1222" spans="1:70" hidden="1" x14ac:dyDescent="0.2">
      <c r="A1222" s="91">
        <v>1120</v>
      </c>
      <c r="B1222" s="229" t="s">
        <v>3620</v>
      </c>
      <c r="C1222" s="259" t="s">
        <v>3708</v>
      </c>
      <c r="D1222" s="229" t="s">
        <v>3709</v>
      </c>
      <c r="E1222" s="3" t="s">
        <v>3550</v>
      </c>
      <c r="F1222" s="26" t="s">
        <v>102</v>
      </c>
      <c r="G1222" s="26" t="s">
        <v>55</v>
      </c>
      <c r="H1222" s="26" t="s">
        <v>56</v>
      </c>
      <c r="J1222" s="22">
        <v>40</v>
      </c>
      <c r="L1222" s="28" t="s">
        <v>57</v>
      </c>
      <c r="M1222" s="22" t="s">
        <v>58</v>
      </c>
      <c r="N1222" s="22">
        <v>0</v>
      </c>
      <c r="O1222" s="22" t="s">
        <v>59</v>
      </c>
      <c r="P1222" s="22" t="s">
        <v>78</v>
      </c>
      <c r="Q1222" s="23" t="s">
        <v>3550</v>
      </c>
      <c r="R1222" s="23" t="s">
        <v>3710</v>
      </c>
      <c r="T1222" s="23">
        <v>150</v>
      </c>
      <c r="U1222" s="23" t="s">
        <v>3711</v>
      </c>
      <c r="V1222" s="25" t="s">
        <v>61</v>
      </c>
      <c r="W1222" s="65" t="s">
        <v>1953</v>
      </c>
      <c r="Y1222" s="25" t="s">
        <v>3712</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3713</v>
      </c>
      <c r="BR1222" s="5" t="s">
        <v>723</v>
      </c>
    </row>
    <row r="1223" spans="1:70" hidden="1" x14ac:dyDescent="0.2">
      <c r="A1223" s="91">
        <v>1121</v>
      </c>
      <c r="B1223" s="229" t="s">
        <v>3620</v>
      </c>
      <c r="C1223" s="259" t="s">
        <v>3708</v>
      </c>
      <c r="D1223" s="229" t="s">
        <v>3714</v>
      </c>
      <c r="E1223" s="3" t="s">
        <v>3550</v>
      </c>
      <c r="F1223" s="26" t="s">
        <v>102</v>
      </c>
      <c r="G1223" s="26" t="s">
        <v>55</v>
      </c>
      <c r="H1223" s="26" t="s">
        <v>56</v>
      </c>
      <c r="J1223" s="22">
        <v>40</v>
      </c>
      <c r="L1223" s="28" t="s">
        <v>57</v>
      </c>
      <c r="M1223" s="22" t="s">
        <v>58</v>
      </c>
      <c r="N1223" s="22">
        <v>0</v>
      </c>
      <c r="O1223" s="22" t="s">
        <v>59</v>
      </c>
      <c r="P1223" s="22" t="s">
        <v>78</v>
      </c>
      <c r="Q1223" s="23" t="s">
        <v>3550</v>
      </c>
      <c r="R1223" s="23" t="s">
        <v>3710</v>
      </c>
      <c r="T1223" s="23">
        <v>150</v>
      </c>
      <c r="U1223" s="23" t="s">
        <v>3711</v>
      </c>
      <c r="V1223" s="25" t="s">
        <v>61</v>
      </c>
      <c r="W1223" s="65" t="s">
        <v>1953</v>
      </c>
      <c r="Y1223" s="25" t="s">
        <v>3712</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3713</v>
      </c>
      <c r="BR1223" s="5" t="s">
        <v>723</v>
      </c>
    </row>
    <row r="1224" spans="1:70" hidden="1" x14ac:dyDescent="0.2">
      <c r="A1224" s="91">
        <v>1122</v>
      </c>
      <c r="B1224" s="229" t="s">
        <v>3620</v>
      </c>
      <c r="C1224" s="259" t="s">
        <v>3708</v>
      </c>
      <c r="D1224" s="229" t="s">
        <v>3715</v>
      </c>
      <c r="E1224" s="3" t="s">
        <v>3550</v>
      </c>
      <c r="F1224" s="26" t="s">
        <v>102</v>
      </c>
      <c r="G1224" s="26" t="s">
        <v>55</v>
      </c>
      <c r="H1224" s="26" t="s">
        <v>56</v>
      </c>
      <c r="J1224" s="22">
        <v>40</v>
      </c>
      <c r="L1224" s="28" t="s">
        <v>57</v>
      </c>
      <c r="M1224" s="22" t="s">
        <v>58</v>
      </c>
      <c r="N1224" s="22">
        <v>0</v>
      </c>
      <c r="O1224" s="22" t="s">
        <v>59</v>
      </c>
      <c r="P1224" s="22" t="s">
        <v>78</v>
      </c>
      <c r="Q1224" s="23" t="s">
        <v>3550</v>
      </c>
      <c r="R1224" s="23" t="s">
        <v>3710</v>
      </c>
      <c r="T1224" s="23">
        <v>150</v>
      </c>
      <c r="U1224" s="23" t="s">
        <v>3711</v>
      </c>
      <c r="V1224" s="25" t="s">
        <v>61</v>
      </c>
      <c r="W1224" s="65" t="s">
        <v>1953</v>
      </c>
      <c r="Y1224" s="25" t="s">
        <v>3712</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3713</v>
      </c>
      <c r="BR1224" s="5" t="s">
        <v>723</v>
      </c>
    </row>
    <row r="1225" spans="1:70" hidden="1" x14ac:dyDescent="0.2">
      <c r="A1225" s="91">
        <v>1123</v>
      </c>
      <c r="B1225" s="229" t="s">
        <v>3716</v>
      </c>
      <c r="C1225" s="259" t="s">
        <v>3717</v>
      </c>
      <c r="D1225" s="229" t="s">
        <v>3718</v>
      </c>
      <c r="E1225" s="3" t="s">
        <v>3550</v>
      </c>
      <c r="F1225" s="26" t="s">
        <v>102</v>
      </c>
      <c r="G1225" s="26" t="s">
        <v>55</v>
      </c>
      <c r="H1225" s="26" t="s">
        <v>3719</v>
      </c>
      <c r="I1225" s="26" t="s">
        <v>3720</v>
      </c>
      <c r="J1225" s="22">
        <v>40</v>
      </c>
      <c r="L1225" s="28" t="s">
        <v>57</v>
      </c>
      <c r="M1225" s="22" t="s">
        <v>58</v>
      </c>
      <c r="N1225" s="22">
        <v>0</v>
      </c>
      <c r="O1225" s="22" t="s">
        <v>59</v>
      </c>
      <c r="P1225" s="22" t="s">
        <v>78</v>
      </c>
      <c r="R1225" s="23" t="s">
        <v>3721</v>
      </c>
      <c r="T1225" s="23">
        <v>150</v>
      </c>
      <c r="U1225" s="23" t="s">
        <v>3722</v>
      </c>
      <c r="V1225" s="25" t="s">
        <v>61</v>
      </c>
      <c r="W1225" s="65">
        <v>2</v>
      </c>
      <c r="X1225" s="106" t="s">
        <v>202</v>
      </c>
      <c r="Y1225" s="25" t="s">
        <v>3723</v>
      </c>
      <c r="Z1225" s="83" t="s">
        <v>62</v>
      </c>
      <c r="AA1225" s="6">
        <v>10</v>
      </c>
      <c r="AB1225" s="6">
        <v>3</v>
      </c>
      <c r="AC1225" s="5">
        <v>21.3</v>
      </c>
      <c r="AD1225" s="5" t="s">
        <v>79</v>
      </c>
      <c r="AE1225" s="5" t="s">
        <v>334</v>
      </c>
      <c r="AF1225" s="5">
        <v>0.5</v>
      </c>
      <c r="AG1225" s="5" t="s">
        <v>79</v>
      </c>
      <c r="AH1225" s="5" t="s">
        <v>1922</v>
      </c>
      <c r="AI1225" s="5">
        <v>19</v>
      </c>
      <c r="AJ1225" s="5">
        <v>23</v>
      </c>
      <c r="AK1225" s="6">
        <v>66.099999999999994</v>
      </c>
      <c r="AL1225" s="6" t="s">
        <v>80</v>
      </c>
      <c r="AM1225" s="6" t="s">
        <v>334</v>
      </c>
      <c r="AN1225" s="6">
        <v>3.2</v>
      </c>
      <c r="AO1225" s="6" t="s">
        <v>80</v>
      </c>
      <c r="AP1225" s="6" t="s">
        <v>1922</v>
      </c>
      <c r="AQ1225" s="6">
        <v>52</v>
      </c>
      <c r="AR1225" s="6">
        <v>86</v>
      </c>
      <c r="BQ1225" s="6" t="s">
        <v>353</v>
      </c>
      <c r="BR1225" s="5" t="s">
        <v>723</v>
      </c>
    </row>
    <row r="1226" spans="1:70" hidden="1" x14ac:dyDescent="0.2">
      <c r="A1226" s="91">
        <v>1124</v>
      </c>
      <c r="B1226" s="229" t="s">
        <v>3716</v>
      </c>
      <c r="C1226" s="259" t="s">
        <v>3717</v>
      </c>
      <c r="D1226" s="229" t="s">
        <v>3582</v>
      </c>
      <c r="E1226" s="3" t="s">
        <v>3550</v>
      </c>
      <c r="F1226" s="26" t="s">
        <v>102</v>
      </c>
      <c r="G1226" s="26" t="s">
        <v>55</v>
      </c>
      <c r="H1226" s="26" t="s">
        <v>3719</v>
      </c>
      <c r="I1226" s="26" t="s">
        <v>3720</v>
      </c>
      <c r="J1226" s="22">
        <v>40</v>
      </c>
      <c r="L1226" s="28" t="s">
        <v>57</v>
      </c>
      <c r="M1226" s="22" t="s">
        <v>58</v>
      </c>
      <c r="N1226" s="22">
        <v>74</v>
      </c>
      <c r="O1226" s="22" t="s">
        <v>59</v>
      </c>
      <c r="P1226" s="22" t="s">
        <v>78</v>
      </c>
      <c r="R1226" s="23" t="s">
        <v>3721</v>
      </c>
      <c r="T1226" s="23">
        <v>150</v>
      </c>
      <c r="U1226" s="23" t="s">
        <v>3722</v>
      </c>
      <c r="V1226" s="25" t="s">
        <v>61</v>
      </c>
      <c r="W1226" s="65">
        <v>2</v>
      </c>
      <c r="X1226" s="106" t="s">
        <v>202</v>
      </c>
      <c r="Y1226" s="25" t="s">
        <v>3723</v>
      </c>
      <c r="Z1226" s="83" t="s">
        <v>62</v>
      </c>
      <c r="AA1226" s="6">
        <v>10</v>
      </c>
      <c r="AB1226" s="6">
        <v>3</v>
      </c>
      <c r="AC1226" s="5">
        <v>21.3</v>
      </c>
      <c r="AD1226" s="5" t="s">
        <v>79</v>
      </c>
      <c r="AE1226" s="5" t="s">
        <v>334</v>
      </c>
      <c r="AF1226" s="5">
        <v>0.5</v>
      </c>
      <c r="AG1226" s="5" t="s">
        <v>79</v>
      </c>
      <c r="AH1226" s="5" t="s">
        <v>1922</v>
      </c>
      <c r="AI1226" s="5">
        <v>19</v>
      </c>
      <c r="AJ1226" s="5">
        <v>23</v>
      </c>
      <c r="AK1226" s="6">
        <v>66.099999999999994</v>
      </c>
      <c r="AL1226" s="6" t="s">
        <v>80</v>
      </c>
      <c r="AM1226" s="6" t="s">
        <v>334</v>
      </c>
      <c r="AN1226" s="6">
        <v>3.2</v>
      </c>
      <c r="AO1226" s="6" t="s">
        <v>80</v>
      </c>
      <c r="AP1226" s="6" t="s">
        <v>1922</v>
      </c>
      <c r="AQ1226" s="6">
        <v>52</v>
      </c>
      <c r="AR1226" s="6">
        <v>86</v>
      </c>
      <c r="BQ1226" s="6" t="s">
        <v>353</v>
      </c>
      <c r="BR1226" s="5" t="s">
        <v>723</v>
      </c>
    </row>
    <row r="1227" spans="1:70" hidden="1" x14ac:dyDescent="0.2">
      <c r="A1227" s="91">
        <v>1125</v>
      </c>
      <c r="B1227" s="229" t="s">
        <v>3724</v>
      </c>
      <c r="C1227" s="259" t="s">
        <v>3725</v>
      </c>
      <c r="D1227" s="229" t="s">
        <v>3726</v>
      </c>
      <c r="E1227" s="3" t="s">
        <v>3550</v>
      </c>
      <c r="F1227" s="26" t="s">
        <v>102</v>
      </c>
      <c r="G1227" s="26" t="s">
        <v>55</v>
      </c>
      <c r="H1227" s="26" t="s">
        <v>3727</v>
      </c>
      <c r="J1227" s="22">
        <v>40</v>
      </c>
      <c r="L1227" s="28" t="s">
        <v>57</v>
      </c>
      <c r="M1227" s="22" t="s">
        <v>58</v>
      </c>
      <c r="N1227" s="22">
        <v>0</v>
      </c>
      <c r="O1227" s="22" t="s">
        <v>59</v>
      </c>
      <c r="P1227" s="22" t="s">
        <v>78</v>
      </c>
      <c r="R1227" s="23" t="s">
        <v>3728</v>
      </c>
      <c r="T1227" s="23">
        <v>150</v>
      </c>
      <c r="V1227" s="25" t="s">
        <v>613</v>
      </c>
      <c r="W1227" s="65" t="s">
        <v>3590</v>
      </c>
      <c r="X1227" s="106" t="s">
        <v>415</v>
      </c>
      <c r="Y1227" s="25" t="s">
        <v>3729</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hidden="1" x14ac:dyDescent="0.2">
      <c r="A1228" s="91">
        <v>1126</v>
      </c>
      <c r="B1228" s="229" t="s">
        <v>3724</v>
      </c>
      <c r="C1228" s="259" t="s">
        <v>3725</v>
      </c>
      <c r="D1228" s="229" t="s">
        <v>3730</v>
      </c>
      <c r="E1228" s="3" t="s">
        <v>3550</v>
      </c>
      <c r="F1228" s="26" t="s">
        <v>102</v>
      </c>
      <c r="G1228" s="26" t="s">
        <v>55</v>
      </c>
      <c r="H1228" s="26" t="s">
        <v>3727</v>
      </c>
      <c r="J1228" s="22">
        <v>40</v>
      </c>
      <c r="L1228" s="28" t="s">
        <v>57</v>
      </c>
      <c r="M1228" s="22" t="s">
        <v>58</v>
      </c>
      <c r="N1228" s="22">
        <v>73</v>
      </c>
      <c r="O1228" s="22" t="s">
        <v>59</v>
      </c>
      <c r="P1228" s="22" t="s">
        <v>78</v>
      </c>
      <c r="R1228" s="23" t="s">
        <v>3728</v>
      </c>
      <c r="T1228" s="23">
        <v>150</v>
      </c>
      <c r="V1228" s="25" t="s">
        <v>613</v>
      </c>
      <c r="W1228" s="65" t="s">
        <v>3590</v>
      </c>
      <c r="X1228" s="106" t="s">
        <v>415</v>
      </c>
      <c r="Y1228" s="25" t="s">
        <v>3729</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hidden="1" x14ac:dyDescent="0.2">
      <c r="A1229" s="91">
        <v>1127</v>
      </c>
      <c r="B1229" s="229" t="s">
        <v>3731</v>
      </c>
      <c r="C1229" s="259" t="s">
        <v>3732</v>
      </c>
      <c r="D1229" s="229" t="s">
        <v>3733</v>
      </c>
      <c r="E1229" s="3" t="s">
        <v>3550</v>
      </c>
      <c r="F1229" s="26" t="s">
        <v>102</v>
      </c>
      <c r="G1229" s="26" t="s">
        <v>55</v>
      </c>
      <c r="H1229" s="26" t="s">
        <v>56</v>
      </c>
      <c r="J1229" s="22">
        <v>40</v>
      </c>
      <c r="L1229" s="28" t="s">
        <v>57</v>
      </c>
      <c r="M1229" s="22" t="s">
        <v>58</v>
      </c>
      <c r="N1229" s="22" t="s">
        <v>3734</v>
      </c>
      <c r="O1229" s="22" t="s">
        <v>59</v>
      </c>
      <c r="P1229" s="22" t="s">
        <v>3735</v>
      </c>
      <c r="Z1229" s="83" t="s">
        <v>62</v>
      </c>
      <c r="AA1229" s="6" t="s">
        <v>3736</v>
      </c>
      <c r="AC1229" s="5">
        <v>29</v>
      </c>
      <c r="AD1229" s="5" t="s">
        <v>79</v>
      </c>
      <c r="AE1229" s="5" t="s">
        <v>537</v>
      </c>
      <c r="BQ1229" s="6" t="s">
        <v>3737</v>
      </c>
      <c r="BR1229" s="5" t="s">
        <v>3738</v>
      </c>
    </row>
    <row r="1230" spans="1:70" hidden="1" x14ac:dyDescent="0.2">
      <c r="A1230" s="91">
        <v>1128</v>
      </c>
      <c r="B1230" s="229" t="s">
        <v>3093</v>
      </c>
      <c r="C1230" s="259" t="s">
        <v>3739</v>
      </c>
      <c r="D1230" s="229" t="s">
        <v>3740</v>
      </c>
      <c r="E1230" s="3" t="s">
        <v>3550</v>
      </c>
      <c r="F1230" s="26" t="s">
        <v>102</v>
      </c>
      <c r="G1230" s="26" t="s">
        <v>55</v>
      </c>
      <c r="H1230" s="26" t="s">
        <v>56</v>
      </c>
      <c r="J1230" s="22">
        <v>32.700000000000003</v>
      </c>
      <c r="L1230" s="28" t="s">
        <v>448</v>
      </c>
      <c r="M1230" s="22" t="s">
        <v>58</v>
      </c>
      <c r="N1230" s="22">
        <v>0</v>
      </c>
      <c r="O1230" s="22" t="s">
        <v>59</v>
      </c>
      <c r="P1230" s="22" t="s">
        <v>78</v>
      </c>
      <c r="R1230" s="23" t="s">
        <v>3741</v>
      </c>
      <c r="T1230" s="23">
        <v>150</v>
      </c>
      <c r="U1230" s="23" t="s">
        <v>3742</v>
      </c>
      <c r="V1230" s="25" t="s">
        <v>613</v>
      </c>
      <c r="W1230" s="65" t="s">
        <v>1953</v>
      </c>
      <c r="Y1230" s="25" t="s">
        <v>3743</v>
      </c>
      <c r="Z1230" s="83" t="s">
        <v>62</v>
      </c>
      <c r="AA1230" s="6">
        <v>8</v>
      </c>
      <c r="AB1230" s="6">
        <v>0</v>
      </c>
      <c r="AD1230" s="5" t="s">
        <v>79</v>
      </c>
      <c r="AI1230" s="5">
        <v>21</v>
      </c>
      <c r="AJ1230" s="5">
        <v>32</v>
      </c>
      <c r="BB1230" s="6" t="s">
        <v>366</v>
      </c>
      <c r="BG1230" s="6">
        <v>18.2</v>
      </c>
      <c r="BH1230" s="6">
        <v>26.1</v>
      </c>
      <c r="BQ1230" s="6" t="s">
        <v>511</v>
      </c>
      <c r="BR1230" s="5" t="s">
        <v>3744</v>
      </c>
    </row>
    <row r="1231" spans="1:70" hidden="1" x14ac:dyDescent="0.2">
      <c r="A1231" s="91">
        <v>1129</v>
      </c>
      <c r="B1231" s="229" t="s">
        <v>3093</v>
      </c>
      <c r="C1231" s="259" t="s">
        <v>3739</v>
      </c>
      <c r="D1231" s="229" t="s">
        <v>3582</v>
      </c>
      <c r="E1231" s="3" t="s">
        <v>3550</v>
      </c>
      <c r="F1231" s="26" t="s">
        <v>102</v>
      </c>
      <c r="G1231" s="26" t="s">
        <v>55</v>
      </c>
      <c r="H1231" s="26" t="s">
        <v>56</v>
      </c>
      <c r="J1231" s="22">
        <v>43.9</v>
      </c>
      <c r="L1231" s="28" t="s">
        <v>448</v>
      </c>
      <c r="M1231" s="22" t="s">
        <v>58</v>
      </c>
      <c r="N1231" s="22">
        <v>1</v>
      </c>
      <c r="O1231" s="22" t="s">
        <v>59</v>
      </c>
      <c r="P1231" s="22" t="s">
        <v>78</v>
      </c>
      <c r="R1231" s="23" t="s">
        <v>3741</v>
      </c>
      <c r="U1231" s="23" t="s">
        <v>3742</v>
      </c>
      <c r="Y1231" s="25" t="s">
        <v>3743</v>
      </c>
      <c r="Z1231" s="83" t="s">
        <v>62</v>
      </c>
      <c r="AA1231" s="6">
        <v>6</v>
      </c>
      <c r="AB1231" s="6">
        <v>0</v>
      </c>
      <c r="BQ1231" s="6" t="s">
        <v>511</v>
      </c>
      <c r="BR1231" s="5" t="s">
        <v>3744</v>
      </c>
    </row>
    <row r="1232" spans="1:70" hidden="1" x14ac:dyDescent="0.2">
      <c r="A1232" s="91">
        <v>1130</v>
      </c>
      <c r="B1232" s="229" t="s">
        <v>3093</v>
      </c>
      <c r="C1232" s="259" t="s">
        <v>3739</v>
      </c>
      <c r="D1232" s="229" t="s">
        <v>3745</v>
      </c>
      <c r="E1232" s="3" t="s">
        <v>3550</v>
      </c>
      <c r="F1232" s="26" t="s">
        <v>102</v>
      </c>
      <c r="G1232" s="26" t="s">
        <v>55</v>
      </c>
      <c r="H1232" s="26" t="s">
        <v>56</v>
      </c>
      <c r="J1232" s="22">
        <v>34.299999999999997</v>
      </c>
      <c r="L1232" s="28" t="s">
        <v>448</v>
      </c>
      <c r="M1232" s="22" t="s">
        <v>58</v>
      </c>
      <c r="N1232" s="22">
        <v>0</v>
      </c>
      <c r="O1232" s="22" t="s">
        <v>59</v>
      </c>
      <c r="P1232" s="22" t="s">
        <v>78</v>
      </c>
      <c r="R1232" s="23" t="s">
        <v>3741</v>
      </c>
      <c r="U1232" s="23" t="s">
        <v>3742</v>
      </c>
      <c r="Y1232" s="25" t="s">
        <v>3743</v>
      </c>
      <c r="Z1232" s="83" t="s">
        <v>62</v>
      </c>
      <c r="AA1232" s="6">
        <v>7</v>
      </c>
      <c r="AB1232" s="6">
        <v>0</v>
      </c>
      <c r="BQ1232" s="6" t="s">
        <v>511</v>
      </c>
      <c r="BR1232" s="5" t="s">
        <v>3744</v>
      </c>
    </row>
    <row r="1233" spans="1:70" hidden="1" x14ac:dyDescent="0.2">
      <c r="A1233" s="91">
        <v>1134</v>
      </c>
      <c r="B1233" s="229" t="s">
        <v>3746</v>
      </c>
      <c r="C1233" s="259" t="s">
        <v>3747</v>
      </c>
      <c r="D1233" s="229" t="s">
        <v>3748</v>
      </c>
      <c r="E1233" s="3" t="s">
        <v>3550</v>
      </c>
      <c r="F1233" s="26" t="s">
        <v>54</v>
      </c>
      <c r="G1233" s="26" t="s">
        <v>55</v>
      </c>
      <c r="H1233" s="26" t="s">
        <v>65</v>
      </c>
      <c r="J1233" s="22">
        <v>20</v>
      </c>
      <c r="L1233" s="28" t="s">
        <v>57</v>
      </c>
      <c r="M1233" s="22" t="s">
        <v>58</v>
      </c>
      <c r="N1233" s="22">
        <v>0</v>
      </c>
      <c r="O1233" s="22" t="s">
        <v>59</v>
      </c>
      <c r="P1233" s="22" t="s">
        <v>78</v>
      </c>
      <c r="R1233" s="23" t="s">
        <v>3749</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3750</v>
      </c>
      <c r="BR1233" s="5" t="s">
        <v>3628</v>
      </c>
    </row>
    <row r="1234" spans="1:70" hidden="1" x14ac:dyDescent="0.2">
      <c r="A1234" s="91">
        <v>1135</v>
      </c>
      <c r="B1234" s="229" t="s">
        <v>3645</v>
      </c>
      <c r="C1234" s="259" t="s">
        <v>3646</v>
      </c>
      <c r="D1234" s="229" t="s">
        <v>3751</v>
      </c>
      <c r="E1234" s="3" t="s">
        <v>3550</v>
      </c>
      <c r="F1234" s="26" t="s">
        <v>102</v>
      </c>
      <c r="G1234" s="26" t="s">
        <v>55</v>
      </c>
      <c r="H1234" s="26" t="s">
        <v>56</v>
      </c>
      <c r="J1234" s="22">
        <v>20</v>
      </c>
      <c r="L1234" s="28" t="s">
        <v>57</v>
      </c>
      <c r="M1234" s="22" t="s">
        <v>58</v>
      </c>
      <c r="N1234" s="22">
        <v>0</v>
      </c>
      <c r="O1234" s="22" t="s">
        <v>59</v>
      </c>
      <c r="P1234" s="22" t="s">
        <v>78</v>
      </c>
      <c r="R1234" s="23" t="s">
        <v>3648</v>
      </c>
      <c r="T1234" s="23">
        <v>150</v>
      </c>
      <c r="V1234" s="25" t="s">
        <v>613</v>
      </c>
      <c r="W1234" s="65" t="s">
        <v>1953</v>
      </c>
      <c r="X1234" s="106" t="s">
        <v>202</v>
      </c>
      <c r="Y1234" s="25" t="s">
        <v>3649</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3650</v>
      </c>
      <c r="BR1234" s="5" t="s">
        <v>3651</v>
      </c>
    </row>
    <row r="1235" spans="1:70" hidden="1" x14ac:dyDescent="0.2">
      <c r="A1235" s="91">
        <v>1136</v>
      </c>
      <c r="B1235" s="229" t="s">
        <v>3752</v>
      </c>
      <c r="C1235" s="259" t="s">
        <v>3753</v>
      </c>
      <c r="D1235" s="229" t="s">
        <v>1956</v>
      </c>
      <c r="E1235" s="3" t="s">
        <v>3550</v>
      </c>
      <c r="F1235" s="26" t="s">
        <v>102</v>
      </c>
      <c r="G1235" s="26" t="s">
        <v>55</v>
      </c>
      <c r="H1235" s="26" t="s">
        <v>65</v>
      </c>
      <c r="J1235" s="22">
        <v>40</v>
      </c>
      <c r="L1235" s="28" t="s">
        <v>57</v>
      </c>
      <c r="M1235" s="22" t="s">
        <v>58</v>
      </c>
      <c r="N1235" s="22" t="s">
        <v>3754</v>
      </c>
      <c r="O1235" s="22" t="s">
        <v>59</v>
      </c>
      <c r="P1235" s="22" t="s">
        <v>3755</v>
      </c>
      <c r="R1235" s="23" t="s">
        <v>3756</v>
      </c>
      <c r="U1235" s="23" t="s">
        <v>3757</v>
      </c>
      <c r="Y1235" s="25" t="s">
        <v>3758</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3759</v>
      </c>
      <c r="BR1235" s="5" t="s">
        <v>723</v>
      </c>
    </row>
    <row r="1236" spans="1:70" hidden="1" x14ac:dyDescent="0.2">
      <c r="A1236" s="91">
        <v>1137</v>
      </c>
      <c r="B1236" s="229" t="s">
        <v>3752</v>
      </c>
      <c r="C1236" s="259" t="s">
        <v>3753</v>
      </c>
      <c r="D1236" s="229" t="s">
        <v>3760</v>
      </c>
      <c r="E1236" s="3" t="s">
        <v>3550</v>
      </c>
      <c r="F1236" s="26" t="s">
        <v>102</v>
      </c>
      <c r="G1236" s="26" t="s">
        <v>55</v>
      </c>
      <c r="H1236" s="26" t="s">
        <v>65</v>
      </c>
      <c r="J1236" s="22">
        <v>40</v>
      </c>
      <c r="L1236" s="28" t="s">
        <v>57</v>
      </c>
      <c r="M1236" s="22" t="s">
        <v>58</v>
      </c>
      <c r="N1236" s="22" t="s">
        <v>3754</v>
      </c>
      <c r="O1236" s="22" t="s">
        <v>59</v>
      </c>
      <c r="P1236" s="22" t="s">
        <v>3755</v>
      </c>
      <c r="R1236" s="23" t="s">
        <v>3756</v>
      </c>
      <c r="U1236" s="23" t="s">
        <v>3757</v>
      </c>
      <c r="Y1236" s="25" t="s">
        <v>3758</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3759</v>
      </c>
      <c r="BR1236" s="5" t="s">
        <v>3761</v>
      </c>
    </row>
    <row r="1237" spans="1:70" hidden="1" x14ac:dyDescent="0.2">
      <c r="A1237" s="91">
        <v>1138</v>
      </c>
      <c r="B1237" s="229" t="s">
        <v>3762</v>
      </c>
      <c r="C1237" s="259" t="s">
        <v>3763</v>
      </c>
      <c r="D1237" s="229" t="s">
        <v>3764</v>
      </c>
      <c r="E1237" s="3" t="s">
        <v>3550</v>
      </c>
      <c r="F1237" s="26" t="s">
        <v>102</v>
      </c>
      <c r="G1237" s="26" t="s">
        <v>55</v>
      </c>
      <c r="H1237" s="26" t="s">
        <v>3765</v>
      </c>
      <c r="J1237" s="22">
        <v>10</v>
      </c>
      <c r="L1237" s="28" t="s">
        <v>57</v>
      </c>
      <c r="M1237" s="22" t="s">
        <v>58</v>
      </c>
      <c r="N1237" s="22">
        <v>0</v>
      </c>
      <c r="O1237" s="22" t="s">
        <v>59</v>
      </c>
      <c r="P1237" s="22" t="s">
        <v>78</v>
      </c>
      <c r="R1237" s="23" t="s">
        <v>3766</v>
      </c>
      <c r="T1237" s="23">
        <v>250</v>
      </c>
      <c r="V1237" s="25" t="s">
        <v>613</v>
      </c>
      <c r="W1237" s="65" t="s">
        <v>1953</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hidden="1" x14ac:dyDescent="0.2">
      <c r="A1238" s="91">
        <v>1139</v>
      </c>
      <c r="B1238" s="229" t="s">
        <v>3762</v>
      </c>
      <c r="C1238" s="259" t="s">
        <v>3763</v>
      </c>
      <c r="D1238" s="229" t="s">
        <v>3767</v>
      </c>
      <c r="E1238" s="3" t="s">
        <v>3550</v>
      </c>
      <c r="F1238" s="26" t="s">
        <v>102</v>
      </c>
      <c r="G1238" s="26" t="s">
        <v>55</v>
      </c>
      <c r="H1238" s="26" t="s">
        <v>3765</v>
      </c>
      <c r="J1238" s="22">
        <v>10</v>
      </c>
      <c r="L1238" s="28" t="s">
        <v>57</v>
      </c>
      <c r="M1238" s="22" t="s">
        <v>58</v>
      </c>
      <c r="N1238" s="22">
        <v>0</v>
      </c>
      <c r="O1238" s="22" t="s">
        <v>59</v>
      </c>
      <c r="P1238" s="22" t="s">
        <v>78</v>
      </c>
      <c r="R1238" s="23" t="s">
        <v>3766</v>
      </c>
      <c r="U1238" s="23" t="s">
        <v>3768</v>
      </c>
      <c r="V1238" s="25" t="s">
        <v>613</v>
      </c>
      <c r="W1238" s="65" t="s">
        <v>1953</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hidden="1" x14ac:dyDescent="0.2">
      <c r="A1239" s="91">
        <v>1140</v>
      </c>
      <c r="B1239" s="229" t="s">
        <v>3769</v>
      </c>
      <c r="C1239" s="259" t="s">
        <v>3770</v>
      </c>
      <c r="D1239" s="229" t="s">
        <v>1956</v>
      </c>
      <c r="E1239" s="3" t="s">
        <v>3550</v>
      </c>
      <c r="F1239" s="26" t="s">
        <v>102</v>
      </c>
      <c r="G1239" s="26" t="s">
        <v>55</v>
      </c>
      <c r="H1239" s="26" t="s">
        <v>274</v>
      </c>
      <c r="J1239" s="22">
        <v>10</v>
      </c>
      <c r="L1239" s="28" t="s">
        <v>57</v>
      </c>
      <c r="M1239" s="22" t="s">
        <v>58</v>
      </c>
      <c r="N1239" s="22">
        <v>0</v>
      </c>
      <c r="O1239" s="22" t="s">
        <v>59</v>
      </c>
      <c r="P1239" s="22" t="s">
        <v>78</v>
      </c>
      <c r="R1239" s="23" t="s">
        <v>3771</v>
      </c>
      <c r="T1239" s="23">
        <v>100</v>
      </c>
      <c r="V1239" s="25" t="s">
        <v>613</v>
      </c>
      <c r="W1239" s="65">
        <v>9</v>
      </c>
      <c r="Y1239" s="25" t="s">
        <v>3772</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hidden="1" x14ac:dyDescent="0.2">
      <c r="A1240" s="91">
        <v>1141</v>
      </c>
      <c r="B1240" s="229" t="s">
        <v>3769</v>
      </c>
      <c r="C1240" s="259" t="s">
        <v>3770</v>
      </c>
      <c r="D1240" s="229" t="s">
        <v>3773</v>
      </c>
      <c r="E1240" s="3" t="s">
        <v>3550</v>
      </c>
      <c r="F1240" s="26" t="s">
        <v>102</v>
      </c>
      <c r="G1240" s="26" t="s">
        <v>55</v>
      </c>
      <c r="H1240" s="26" t="s">
        <v>274</v>
      </c>
      <c r="J1240" s="22">
        <v>10</v>
      </c>
      <c r="L1240" s="28" t="s">
        <v>57</v>
      </c>
      <c r="M1240" s="22" t="s">
        <v>58</v>
      </c>
      <c r="N1240" s="22">
        <v>0</v>
      </c>
      <c r="O1240" s="22" t="s">
        <v>59</v>
      </c>
      <c r="P1240" s="22" t="s">
        <v>78</v>
      </c>
      <c r="R1240" s="23" t="s">
        <v>3771</v>
      </c>
      <c r="U1240" s="23" t="s">
        <v>3774</v>
      </c>
      <c r="V1240" s="25" t="s">
        <v>613</v>
      </c>
      <c r="W1240" s="65">
        <v>9</v>
      </c>
      <c r="Y1240" s="25" t="s">
        <v>3772</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hidden="1" x14ac:dyDescent="0.2">
      <c r="A1241" s="91">
        <v>1142</v>
      </c>
      <c r="B1241" s="229" t="s">
        <v>3775</v>
      </c>
      <c r="C1241" s="259" t="s">
        <v>3776</v>
      </c>
      <c r="D1241" s="229" t="s">
        <v>3777</v>
      </c>
      <c r="E1241" s="3" t="s">
        <v>3550</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3778</v>
      </c>
    </row>
    <row r="1242" spans="1:70" hidden="1" x14ac:dyDescent="0.2">
      <c r="A1242" s="91">
        <v>1143</v>
      </c>
      <c r="B1242" s="229" t="s">
        <v>3779</v>
      </c>
      <c r="C1242" s="259" t="s">
        <v>3780</v>
      </c>
      <c r="D1242" s="229" t="s">
        <v>3781</v>
      </c>
      <c r="E1242" s="3" t="s">
        <v>3550</v>
      </c>
      <c r="F1242" s="26" t="s">
        <v>102</v>
      </c>
      <c r="G1242" s="26" t="s">
        <v>55</v>
      </c>
      <c r="H1242" s="26" t="s">
        <v>56</v>
      </c>
      <c r="J1242" s="22">
        <v>10</v>
      </c>
      <c r="L1242" s="28" t="s">
        <v>57</v>
      </c>
      <c r="M1242" s="22" t="s">
        <v>58</v>
      </c>
      <c r="N1242" s="22">
        <v>0</v>
      </c>
      <c r="O1242" s="22" t="s">
        <v>59</v>
      </c>
      <c r="P1242" s="22" t="s">
        <v>78</v>
      </c>
      <c r="R1242" s="23" t="s">
        <v>3782</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3783</v>
      </c>
    </row>
    <row r="1243" spans="1:70" hidden="1" x14ac:dyDescent="0.2">
      <c r="A1243" s="91">
        <v>1145</v>
      </c>
      <c r="B1243" s="229" t="s">
        <v>3784</v>
      </c>
      <c r="C1243" s="259" t="s">
        <v>3785</v>
      </c>
      <c r="D1243" s="229" t="s">
        <v>3786</v>
      </c>
      <c r="E1243" s="3" t="s">
        <v>3550</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3787</v>
      </c>
    </row>
    <row r="1244" spans="1:70" hidden="1" x14ac:dyDescent="0.2">
      <c r="A1244" s="91">
        <v>1146</v>
      </c>
      <c r="B1244" s="229" t="s">
        <v>3784</v>
      </c>
      <c r="C1244" s="259" t="s">
        <v>3785</v>
      </c>
      <c r="D1244" s="229" t="s">
        <v>3788</v>
      </c>
      <c r="E1244" s="3" t="s">
        <v>3550</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3787</v>
      </c>
    </row>
    <row r="1245" spans="1:70" hidden="1" x14ac:dyDescent="0.2">
      <c r="A1245" s="91">
        <v>1147</v>
      </c>
      <c r="B1245" s="229" t="s">
        <v>3789</v>
      </c>
      <c r="C1245" s="259" t="s">
        <v>3790</v>
      </c>
      <c r="D1245" s="229" t="s">
        <v>3791</v>
      </c>
      <c r="E1245" s="3" t="s">
        <v>3550</v>
      </c>
      <c r="F1245" s="26" t="s">
        <v>102</v>
      </c>
      <c r="G1245" s="26" t="s">
        <v>55</v>
      </c>
      <c r="H1245" s="26" t="s">
        <v>2204</v>
      </c>
      <c r="J1245" s="22">
        <v>20</v>
      </c>
      <c r="L1245" s="28" t="s">
        <v>57</v>
      </c>
      <c r="M1245" s="22" t="s">
        <v>58</v>
      </c>
      <c r="N1245" s="22">
        <v>0</v>
      </c>
      <c r="O1245" s="22" t="s">
        <v>59</v>
      </c>
      <c r="P1245" s="22" t="s">
        <v>78</v>
      </c>
      <c r="V1245" s="25" t="s">
        <v>61</v>
      </c>
      <c r="Z1245" s="83" t="s">
        <v>62</v>
      </c>
      <c r="AA1245" s="6">
        <v>20</v>
      </c>
      <c r="AB1245" s="6">
        <v>10</v>
      </c>
      <c r="AC1245" s="5">
        <v>36</v>
      </c>
      <c r="AD1245" s="5" t="s">
        <v>79</v>
      </c>
      <c r="AE1245" s="5" t="s">
        <v>334</v>
      </c>
      <c r="AI1245" s="5">
        <v>20</v>
      </c>
      <c r="AJ1245" s="5">
        <v>45</v>
      </c>
      <c r="BA1245" s="6">
        <v>26.8</v>
      </c>
      <c r="BB1245" s="6" t="s">
        <v>366</v>
      </c>
      <c r="BC1245" s="6" t="s">
        <v>334</v>
      </c>
      <c r="BG1245" s="6">
        <v>21.8</v>
      </c>
      <c r="BH1245" s="6">
        <v>29.6</v>
      </c>
      <c r="BQ1245" s="6" t="s">
        <v>3792</v>
      </c>
      <c r="BR1245" s="5" t="s">
        <v>3793</v>
      </c>
    </row>
    <row r="1246" spans="1:70" hidden="1" x14ac:dyDescent="0.2">
      <c r="A1246" s="91">
        <v>1148</v>
      </c>
      <c r="B1246" s="229" t="s">
        <v>3789</v>
      </c>
      <c r="C1246" s="259" t="s">
        <v>3790</v>
      </c>
      <c r="D1246" s="229" t="s">
        <v>3794</v>
      </c>
      <c r="E1246" s="3" t="s">
        <v>3550</v>
      </c>
      <c r="F1246" s="26" t="s">
        <v>102</v>
      </c>
      <c r="G1246" s="26" t="s">
        <v>55</v>
      </c>
      <c r="H1246" s="26" t="s">
        <v>2204</v>
      </c>
      <c r="J1246" s="22">
        <v>20</v>
      </c>
      <c r="L1246" s="28" t="s">
        <v>57</v>
      </c>
      <c r="M1246" s="22" t="s">
        <v>58</v>
      </c>
      <c r="N1246" s="22">
        <v>0</v>
      </c>
      <c r="O1246" s="22" t="s">
        <v>59</v>
      </c>
      <c r="P1246" s="22" t="s">
        <v>78</v>
      </c>
      <c r="V1246" s="25" t="s">
        <v>61</v>
      </c>
      <c r="Z1246" s="83" t="s">
        <v>62</v>
      </c>
      <c r="AA1246" s="6">
        <v>20</v>
      </c>
      <c r="AB1246" s="164">
        <v>10</v>
      </c>
      <c r="AC1246" s="5">
        <v>36</v>
      </c>
      <c r="AD1246" s="5" t="s">
        <v>79</v>
      </c>
      <c r="AE1246" s="5" t="s">
        <v>334</v>
      </c>
      <c r="AI1246" s="5">
        <v>20</v>
      </c>
      <c r="AJ1246" s="5">
        <v>45</v>
      </c>
      <c r="BA1246" s="6">
        <v>26.8</v>
      </c>
      <c r="BB1246" s="6" t="s">
        <v>366</v>
      </c>
      <c r="BC1246" s="6" t="s">
        <v>334</v>
      </c>
      <c r="BG1246" s="6">
        <v>21.8</v>
      </c>
      <c r="BH1246" s="6">
        <v>29.6</v>
      </c>
      <c r="BQ1246" s="6" t="s">
        <v>3792</v>
      </c>
      <c r="BR1246" s="5" t="s">
        <v>3793</v>
      </c>
    </row>
    <row r="1247" spans="1:70" hidden="1" x14ac:dyDescent="0.2">
      <c r="A1247" s="91">
        <v>1149</v>
      </c>
      <c r="B1247" s="229" t="s">
        <v>3789</v>
      </c>
      <c r="C1247" s="259" t="s">
        <v>3790</v>
      </c>
      <c r="D1247" s="229" t="s">
        <v>3795</v>
      </c>
      <c r="E1247" s="3" t="s">
        <v>3550</v>
      </c>
      <c r="F1247" s="26" t="s">
        <v>102</v>
      </c>
      <c r="G1247" s="26" t="s">
        <v>55</v>
      </c>
      <c r="H1247" s="26" t="s">
        <v>2204</v>
      </c>
      <c r="J1247" s="22">
        <v>20</v>
      </c>
      <c r="L1247" s="28" t="s">
        <v>57</v>
      </c>
      <c r="M1247" s="22" t="s">
        <v>58</v>
      </c>
      <c r="N1247" s="22">
        <f>228+48</f>
        <v>276</v>
      </c>
      <c r="O1247" s="22" t="s">
        <v>59</v>
      </c>
      <c r="P1247" s="176" t="s">
        <v>4211</v>
      </c>
      <c r="V1247" s="25" t="s">
        <v>61</v>
      </c>
      <c r="Z1247" s="83" t="s">
        <v>62</v>
      </c>
      <c r="AA1247" s="6">
        <v>20</v>
      </c>
      <c r="AB1247" s="164">
        <v>10</v>
      </c>
      <c r="AC1247" s="163">
        <v>36</v>
      </c>
      <c r="AD1247" s="163" t="s">
        <v>79</v>
      </c>
      <c r="AE1247" s="163" t="s">
        <v>334</v>
      </c>
      <c r="AF1247" s="163"/>
      <c r="AG1247" s="163"/>
      <c r="AH1247" s="163"/>
      <c r="AI1247" s="163">
        <v>20</v>
      </c>
      <c r="AJ1247" s="163">
        <v>45</v>
      </c>
      <c r="AK1247" s="164"/>
      <c r="AL1247" s="164"/>
      <c r="AM1247" s="164"/>
      <c r="AN1247" s="164"/>
      <c r="AO1247" s="164"/>
      <c r="AP1247" s="164"/>
      <c r="AQ1247" s="164"/>
      <c r="AR1247" s="164"/>
      <c r="AS1247" s="163"/>
      <c r="AT1247" s="163"/>
      <c r="AU1247" s="163"/>
      <c r="AV1247" s="163"/>
      <c r="AW1247" s="163"/>
      <c r="AX1247" s="163"/>
      <c r="AY1247" s="163"/>
      <c r="AZ1247" s="163"/>
      <c r="BA1247" s="164">
        <v>26.8</v>
      </c>
      <c r="BB1247" s="164" t="s">
        <v>366</v>
      </c>
      <c r="BC1247" s="164" t="s">
        <v>334</v>
      </c>
      <c r="BD1247" s="164"/>
      <c r="BE1247" s="164"/>
      <c r="BF1247" s="164"/>
      <c r="BG1247" s="164">
        <v>21.8</v>
      </c>
      <c r="BH1247" s="164">
        <v>29.6</v>
      </c>
      <c r="BI1247" s="163"/>
      <c r="BJ1247" s="163"/>
      <c r="BK1247" s="163"/>
      <c r="BL1247" s="163"/>
      <c r="BM1247" s="163"/>
      <c r="BN1247" s="163"/>
      <c r="BO1247" s="163"/>
      <c r="BP1247" s="163"/>
      <c r="BQ1247" s="164" t="s">
        <v>3792</v>
      </c>
      <c r="BR1247" s="163" t="s">
        <v>3793</v>
      </c>
    </row>
    <row r="1248" spans="1:70" hidden="1" x14ac:dyDescent="0.2">
      <c r="A1248" s="91">
        <v>1150</v>
      </c>
      <c r="B1248" s="229" t="s">
        <v>3789</v>
      </c>
      <c r="C1248" s="259" t="s">
        <v>3790</v>
      </c>
      <c r="D1248" s="229" t="s">
        <v>3796</v>
      </c>
      <c r="E1248" s="3" t="s">
        <v>3550</v>
      </c>
      <c r="F1248" s="26" t="s">
        <v>102</v>
      </c>
      <c r="G1248" s="26" t="s">
        <v>55</v>
      </c>
      <c r="H1248" s="26" t="s">
        <v>2204</v>
      </c>
      <c r="J1248" s="22">
        <v>20</v>
      </c>
      <c r="L1248" s="28" t="s">
        <v>57</v>
      </c>
      <c r="M1248" s="22" t="s">
        <v>58</v>
      </c>
      <c r="N1248" s="176">
        <f>228+48</f>
        <v>276</v>
      </c>
      <c r="O1248" s="22" t="s">
        <v>59</v>
      </c>
      <c r="P1248" s="176" t="s">
        <v>4212</v>
      </c>
      <c r="V1248" s="25" t="s">
        <v>61</v>
      </c>
      <c r="Z1248" s="83" t="s">
        <v>62</v>
      </c>
      <c r="AA1248" s="6">
        <v>20</v>
      </c>
      <c r="AB1248" s="164">
        <v>10</v>
      </c>
      <c r="AC1248" s="163">
        <v>36</v>
      </c>
      <c r="AD1248" s="163" t="s">
        <v>79</v>
      </c>
      <c r="AE1248" s="163" t="s">
        <v>334</v>
      </c>
      <c r="AF1248" s="163"/>
      <c r="AG1248" s="163"/>
      <c r="AH1248" s="163"/>
      <c r="AI1248" s="163">
        <v>20</v>
      </c>
      <c r="AJ1248" s="163">
        <v>45</v>
      </c>
      <c r="AK1248" s="164"/>
      <c r="AL1248" s="164"/>
      <c r="AM1248" s="164"/>
      <c r="AN1248" s="164"/>
      <c r="AO1248" s="164"/>
      <c r="AP1248" s="164"/>
      <c r="AQ1248" s="164"/>
      <c r="AR1248" s="164"/>
      <c r="AS1248" s="163"/>
      <c r="AT1248" s="163"/>
      <c r="AU1248" s="163"/>
      <c r="AV1248" s="163"/>
      <c r="AW1248" s="163"/>
      <c r="AX1248" s="163"/>
      <c r="AY1248" s="163"/>
      <c r="AZ1248" s="163"/>
      <c r="BA1248" s="164">
        <v>26.8</v>
      </c>
      <c r="BB1248" s="164" t="s">
        <v>366</v>
      </c>
      <c r="BC1248" s="164" t="s">
        <v>334</v>
      </c>
      <c r="BD1248" s="164"/>
      <c r="BE1248" s="164"/>
      <c r="BF1248" s="164"/>
      <c r="BG1248" s="164">
        <v>21.8</v>
      </c>
      <c r="BH1248" s="164">
        <v>29.6</v>
      </c>
      <c r="BI1248" s="163"/>
      <c r="BJ1248" s="163"/>
      <c r="BK1248" s="163"/>
      <c r="BL1248" s="163"/>
      <c r="BM1248" s="163"/>
      <c r="BN1248" s="163"/>
      <c r="BO1248" s="163"/>
      <c r="BP1248" s="163"/>
      <c r="BQ1248" s="164" t="s">
        <v>3792</v>
      </c>
      <c r="BR1248" s="163" t="s">
        <v>3793</v>
      </c>
    </row>
    <row r="1249" spans="1:70" hidden="1" x14ac:dyDescent="0.2">
      <c r="A1249" s="91">
        <v>1151</v>
      </c>
      <c r="B1249" s="229" t="s">
        <v>3789</v>
      </c>
      <c r="C1249" s="259" t="s">
        <v>3790</v>
      </c>
      <c r="D1249" s="229" t="s">
        <v>3797</v>
      </c>
      <c r="E1249" s="3" t="s">
        <v>3550</v>
      </c>
      <c r="F1249" s="26" t="s">
        <v>102</v>
      </c>
      <c r="G1249" s="26" t="s">
        <v>55</v>
      </c>
      <c r="H1249" s="26" t="s">
        <v>2204</v>
      </c>
      <c r="J1249" s="22">
        <v>20</v>
      </c>
      <c r="L1249" s="28" t="s">
        <v>57</v>
      </c>
      <c r="M1249" s="22" t="s">
        <v>58</v>
      </c>
      <c r="N1249" s="22">
        <f>660+48</f>
        <v>708</v>
      </c>
      <c r="O1249" s="22" t="s">
        <v>59</v>
      </c>
      <c r="P1249" s="176" t="s">
        <v>4211</v>
      </c>
      <c r="V1249" s="25" t="s">
        <v>61</v>
      </c>
      <c r="Z1249" s="83" t="s">
        <v>62</v>
      </c>
      <c r="AA1249" s="6">
        <v>20</v>
      </c>
      <c r="AB1249" s="164">
        <v>10</v>
      </c>
      <c r="AC1249" s="163">
        <v>36</v>
      </c>
      <c r="AD1249" s="163" t="s">
        <v>79</v>
      </c>
      <c r="AE1249" s="163" t="s">
        <v>334</v>
      </c>
      <c r="AF1249" s="163"/>
      <c r="AG1249" s="163"/>
      <c r="AH1249" s="163"/>
      <c r="AI1249" s="163">
        <v>20</v>
      </c>
      <c r="AJ1249" s="163">
        <v>45</v>
      </c>
      <c r="AK1249" s="164"/>
      <c r="AL1249" s="164"/>
      <c r="AM1249" s="164"/>
      <c r="AN1249" s="164"/>
      <c r="AO1249" s="164"/>
      <c r="AP1249" s="164"/>
      <c r="AQ1249" s="164"/>
      <c r="AR1249" s="164"/>
      <c r="AS1249" s="163"/>
      <c r="AT1249" s="163"/>
      <c r="AU1249" s="163"/>
      <c r="AV1249" s="163"/>
      <c r="AW1249" s="163"/>
      <c r="AX1249" s="163"/>
      <c r="AY1249" s="163"/>
      <c r="AZ1249" s="163"/>
      <c r="BA1249" s="164">
        <v>26.8</v>
      </c>
      <c r="BB1249" s="164" t="s">
        <v>366</v>
      </c>
      <c r="BC1249" s="164" t="s">
        <v>334</v>
      </c>
      <c r="BD1249" s="164"/>
      <c r="BE1249" s="164"/>
      <c r="BF1249" s="164"/>
      <c r="BG1249" s="164">
        <v>21.8</v>
      </c>
      <c r="BH1249" s="164">
        <v>29.6</v>
      </c>
      <c r="BI1249" s="163"/>
      <c r="BJ1249" s="163"/>
      <c r="BK1249" s="163"/>
      <c r="BL1249" s="163"/>
      <c r="BM1249" s="163"/>
      <c r="BN1249" s="163"/>
      <c r="BO1249" s="163"/>
      <c r="BP1249" s="163"/>
      <c r="BQ1249" s="164" t="s">
        <v>3792</v>
      </c>
      <c r="BR1249" s="163" t="s">
        <v>3793</v>
      </c>
    </row>
    <row r="1250" spans="1:70" hidden="1" x14ac:dyDescent="0.2">
      <c r="A1250" s="91">
        <v>1152</v>
      </c>
      <c r="B1250" s="229" t="s">
        <v>3789</v>
      </c>
      <c r="C1250" s="259" t="s">
        <v>3790</v>
      </c>
      <c r="D1250" s="229" t="s">
        <v>3798</v>
      </c>
      <c r="E1250" s="3" t="s">
        <v>3550</v>
      </c>
      <c r="F1250" s="26" t="s">
        <v>102</v>
      </c>
      <c r="G1250" s="26" t="s">
        <v>55</v>
      </c>
      <c r="H1250" s="26" t="s">
        <v>2204</v>
      </c>
      <c r="J1250" s="22">
        <v>20</v>
      </c>
      <c r="L1250" s="28" t="s">
        <v>57</v>
      </c>
      <c r="M1250" s="22" t="s">
        <v>58</v>
      </c>
      <c r="N1250" s="22">
        <f>660+48</f>
        <v>708</v>
      </c>
      <c r="O1250" s="22" t="s">
        <v>59</v>
      </c>
      <c r="P1250" s="176" t="s">
        <v>4212</v>
      </c>
      <c r="V1250" s="25" t="s">
        <v>61</v>
      </c>
      <c r="Z1250" s="83" t="s">
        <v>62</v>
      </c>
      <c r="AA1250" s="6">
        <v>20</v>
      </c>
      <c r="AB1250" s="164">
        <v>10</v>
      </c>
      <c r="AC1250" s="163">
        <v>36</v>
      </c>
      <c r="AD1250" s="163" t="s">
        <v>79</v>
      </c>
      <c r="AE1250" s="163" t="s">
        <v>334</v>
      </c>
      <c r="AF1250" s="163"/>
      <c r="AG1250" s="163"/>
      <c r="AH1250" s="163"/>
      <c r="AI1250" s="163">
        <v>20</v>
      </c>
      <c r="AJ1250" s="163">
        <v>45</v>
      </c>
      <c r="AK1250" s="164"/>
      <c r="AL1250" s="164"/>
      <c r="AM1250" s="164"/>
      <c r="AN1250" s="164"/>
      <c r="AO1250" s="164"/>
      <c r="AP1250" s="164"/>
      <c r="AQ1250" s="164"/>
      <c r="AR1250" s="164"/>
      <c r="AS1250" s="163"/>
      <c r="AT1250" s="163"/>
      <c r="AU1250" s="163"/>
      <c r="AV1250" s="163"/>
      <c r="AW1250" s="163"/>
      <c r="AX1250" s="163"/>
      <c r="AY1250" s="163"/>
      <c r="AZ1250" s="163"/>
      <c r="BA1250" s="164">
        <v>26.8</v>
      </c>
      <c r="BB1250" s="164" t="s">
        <v>366</v>
      </c>
      <c r="BC1250" s="164" t="s">
        <v>334</v>
      </c>
      <c r="BD1250" s="164"/>
      <c r="BE1250" s="164"/>
      <c r="BF1250" s="164"/>
      <c r="BG1250" s="164">
        <v>21.8</v>
      </c>
      <c r="BH1250" s="164">
        <v>29.6</v>
      </c>
      <c r="BI1250" s="163"/>
      <c r="BJ1250" s="163"/>
      <c r="BK1250" s="163"/>
      <c r="BL1250" s="163"/>
      <c r="BM1250" s="163"/>
      <c r="BN1250" s="163"/>
      <c r="BO1250" s="163"/>
      <c r="BP1250" s="163"/>
      <c r="BQ1250" s="164" t="s">
        <v>3792</v>
      </c>
      <c r="BR1250" s="163" t="s">
        <v>3793</v>
      </c>
    </row>
    <row r="1251" spans="1:70" hidden="1" x14ac:dyDescent="0.2">
      <c r="A1251" s="91">
        <v>1165</v>
      </c>
      <c r="B1251" s="229" t="s">
        <v>3799</v>
      </c>
      <c r="C1251" s="259" t="s">
        <v>3800</v>
      </c>
      <c r="D1251" s="229" t="s">
        <v>3801</v>
      </c>
      <c r="E1251" s="3" t="s">
        <v>3550</v>
      </c>
      <c r="F1251" s="26" t="s">
        <v>54</v>
      </c>
      <c r="G1251" s="26" t="s">
        <v>55</v>
      </c>
      <c r="H1251" s="26" t="s">
        <v>65</v>
      </c>
      <c r="J1251" s="22">
        <v>20</v>
      </c>
      <c r="L1251" s="28" t="s">
        <v>57</v>
      </c>
      <c r="M1251" s="22" t="s">
        <v>58</v>
      </c>
      <c r="N1251" s="22">
        <v>0</v>
      </c>
      <c r="O1251" s="22" t="s">
        <v>59</v>
      </c>
      <c r="P1251" s="22" t="s">
        <v>78</v>
      </c>
      <c r="R1251" s="23" t="s">
        <v>3802</v>
      </c>
      <c r="T1251" s="23">
        <v>150</v>
      </c>
      <c r="V1251" s="25" t="s">
        <v>613</v>
      </c>
      <c r="W1251" s="65" t="s">
        <v>1953</v>
      </c>
      <c r="X1251" s="106" t="s">
        <v>202</v>
      </c>
      <c r="Y1251" s="25" t="s">
        <v>3803</v>
      </c>
      <c r="Z1251" s="83" t="s">
        <v>62</v>
      </c>
      <c r="AA1251" s="6">
        <v>8</v>
      </c>
      <c r="AB1251" s="6">
        <v>0</v>
      </c>
      <c r="AC1251" s="5">
        <v>33.299999999999997</v>
      </c>
      <c r="AD1251" s="5" t="s">
        <v>79</v>
      </c>
      <c r="AE1251" s="5" t="s">
        <v>334</v>
      </c>
      <c r="AF1251" s="5">
        <v>2.1</v>
      </c>
      <c r="AG1251" s="5" t="s">
        <v>79</v>
      </c>
      <c r="AH1251" s="5" t="s">
        <v>1926</v>
      </c>
      <c r="AI1251" s="5">
        <v>27</v>
      </c>
      <c r="AJ1251" s="5">
        <v>46</v>
      </c>
      <c r="AK1251" s="6">
        <v>65.099999999999994</v>
      </c>
      <c r="AL1251" s="6" t="s">
        <v>80</v>
      </c>
      <c r="AM1251" s="6" t="s">
        <v>334</v>
      </c>
      <c r="AN1251" s="6">
        <v>2.5</v>
      </c>
      <c r="AO1251" s="6" t="s">
        <v>80</v>
      </c>
      <c r="AP1251" s="6" t="s">
        <v>1926</v>
      </c>
      <c r="AQ1251" s="6">
        <v>50</v>
      </c>
      <c r="AR1251" s="6">
        <v>72</v>
      </c>
      <c r="BQ1251" s="6" t="s">
        <v>511</v>
      </c>
      <c r="BR1251" s="5" t="s">
        <v>3804</v>
      </c>
    </row>
    <row r="1252" spans="1:70" hidden="1" x14ac:dyDescent="0.2">
      <c r="A1252" s="91">
        <v>1166</v>
      </c>
      <c r="B1252" s="229" t="s">
        <v>3805</v>
      </c>
      <c r="C1252" s="259" t="s">
        <v>3806</v>
      </c>
      <c r="D1252" s="229" t="s">
        <v>3807</v>
      </c>
      <c r="E1252" s="3" t="s">
        <v>3550</v>
      </c>
      <c r="F1252" s="26" t="s">
        <v>102</v>
      </c>
      <c r="G1252" s="26" t="s">
        <v>55</v>
      </c>
      <c r="H1252" s="26" t="s">
        <v>273</v>
      </c>
      <c r="J1252" s="22">
        <v>20</v>
      </c>
      <c r="L1252" s="28" t="s">
        <v>57</v>
      </c>
      <c r="M1252" s="22" t="s">
        <v>58</v>
      </c>
      <c r="N1252" s="22">
        <v>0</v>
      </c>
      <c r="O1252" s="22" t="s">
        <v>59</v>
      </c>
      <c r="P1252" s="22" t="s">
        <v>78</v>
      </c>
      <c r="R1252" s="23" t="s">
        <v>3808</v>
      </c>
      <c r="V1252" s="25" t="s">
        <v>613</v>
      </c>
      <c r="W1252" s="65">
        <v>10</v>
      </c>
      <c r="X1252" s="106" t="s">
        <v>202</v>
      </c>
      <c r="Y1252" s="25" t="s">
        <v>3809</v>
      </c>
      <c r="Z1252" s="83" t="s">
        <v>62</v>
      </c>
      <c r="AA1252" s="6" t="s">
        <v>3810</v>
      </c>
      <c r="AB1252" s="6">
        <v>0</v>
      </c>
      <c r="BQ1252" s="6" t="s">
        <v>194</v>
      </c>
      <c r="BR1252" s="5" t="s">
        <v>3811</v>
      </c>
    </row>
    <row r="1253" spans="1:70" hidden="1" x14ac:dyDescent="0.2">
      <c r="A1253" s="91">
        <v>1167</v>
      </c>
      <c r="B1253" s="229" t="s">
        <v>3812</v>
      </c>
      <c r="C1253" s="259" t="s">
        <v>3813</v>
      </c>
      <c r="D1253" s="229" t="s">
        <v>3814</v>
      </c>
      <c r="E1253" s="3" t="s">
        <v>3550</v>
      </c>
      <c r="F1253" s="26" t="s">
        <v>102</v>
      </c>
      <c r="G1253" s="26" t="s">
        <v>55</v>
      </c>
      <c r="H1253" s="26" t="s">
        <v>274</v>
      </c>
      <c r="J1253" s="22">
        <v>40</v>
      </c>
      <c r="L1253" s="28" t="s">
        <v>57</v>
      </c>
      <c r="M1253" s="22" t="s">
        <v>58</v>
      </c>
      <c r="N1253" s="22">
        <v>0</v>
      </c>
      <c r="O1253" s="22" t="s">
        <v>59</v>
      </c>
      <c r="P1253" s="22" t="s">
        <v>78</v>
      </c>
      <c r="R1253" s="23" t="s">
        <v>3815</v>
      </c>
      <c r="V1253" s="25" t="s">
        <v>613</v>
      </c>
      <c r="W1253" s="65" t="s">
        <v>1953</v>
      </c>
      <c r="X1253" s="106" t="s">
        <v>202</v>
      </c>
      <c r="Y1253" s="25" t="s">
        <v>3816</v>
      </c>
      <c r="Z1253" s="83" t="s">
        <v>62</v>
      </c>
      <c r="AA1253" s="6">
        <v>16</v>
      </c>
      <c r="AB1253" s="6">
        <v>0</v>
      </c>
      <c r="AD1253" s="5" t="s">
        <v>79</v>
      </c>
      <c r="AI1253" s="5">
        <v>19</v>
      </c>
      <c r="AJ1253" s="5">
        <v>24</v>
      </c>
      <c r="AL1253" s="6" t="s">
        <v>80</v>
      </c>
      <c r="AQ1253" s="6">
        <v>60</v>
      </c>
      <c r="AR1253" s="6">
        <v>80</v>
      </c>
      <c r="BB1253" s="6" t="s">
        <v>366</v>
      </c>
      <c r="BG1253" s="6">
        <v>20</v>
      </c>
      <c r="BH1253" s="6">
        <v>25</v>
      </c>
      <c r="BQ1253" s="6" t="s">
        <v>3817</v>
      </c>
      <c r="BR1253" s="5" t="s">
        <v>3818</v>
      </c>
    </row>
    <row r="1254" spans="1:70" hidden="1" x14ac:dyDescent="0.2">
      <c r="A1254" s="91">
        <v>1168</v>
      </c>
      <c r="B1254" s="229" t="s">
        <v>3578</v>
      </c>
      <c r="C1254" s="259" t="s">
        <v>3579</v>
      </c>
      <c r="D1254" s="229" t="s">
        <v>3819</v>
      </c>
      <c r="E1254" s="3" t="s">
        <v>3550</v>
      </c>
      <c r="F1254" s="26" t="s">
        <v>102</v>
      </c>
      <c r="G1254" s="26" t="s">
        <v>55</v>
      </c>
      <c r="H1254" s="26" t="s">
        <v>534</v>
      </c>
      <c r="J1254" s="22">
        <v>40</v>
      </c>
      <c r="L1254" s="28" t="s">
        <v>57</v>
      </c>
      <c r="M1254" s="22" t="s">
        <v>58</v>
      </c>
      <c r="N1254" s="22">
        <v>0</v>
      </c>
      <c r="O1254" s="22" t="s">
        <v>59</v>
      </c>
      <c r="P1254" s="22" t="s">
        <v>78</v>
      </c>
      <c r="U1254" s="23" t="s">
        <v>3820</v>
      </c>
      <c r="Z1254" s="83" t="s">
        <v>62</v>
      </c>
      <c r="AA1254" s="6">
        <v>15</v>
      </c>
      <c r="AB1254" s="6">
        <v>0</v>
      </c>
      <c r="BQ1254" s="6" t="s">
        <v>213</v>
      </c>
      <c r="BR1254" s="5" t="s">
        <v>3821</v>
      </c>
    </row>
    <row r="1255" spans="1:70" hidden="1" x14ac:dyDescent="0.2">
      <c r="A1255" s="91">
        <v>1169</v>
      </c>
      <c r="B1255" s="229" t="s">
        <v>3578</v>
      </c>
      <c r="C1255" s="259" t="s">
        <v>3579</v>
      </c>
      <c r="D1255" s="229" t="s">
        <v>3822</v>
      </c>
      <c r="E1255" s="3" t="s">
        <v>3550</v>
      </c>
      <c r="F1255" s="26" t="s">
        <v>102</v>
      </c>
      <c r="G1255" s="26" t="s">
        <v>55</v>
      </c>
      <c r="H1255" s="26" t="s">
        <v>534</v>
      </c>
      <c r="J1255" s="22">
        <v>40</v>
      </c>
      <c r="L1255" s="28" t="s">
        <v>57</v>
      </c>
      <c r="M1255" s="22" t="s">
        <v>58</v>
      </c>
      <c r="N1255" s="22">
        <v>72</v>
      </c>
      <c r="O1255" s="22" t="s">
        <v>59</v>
      </c>
      <c r="P1255" s="22" t="s">
        <v>78</v>
      </c>
      <c r="U1255" s="23" t="s">
        <v>3823</v>
      </c>
      <c r="Z1255" s="83" t="s">
        <v>62</v>
      </c>
      <c r="AA1255" s="6">
        <v>15</v>
      </c>
      <c r="AB1255" s="6">
        <v>0</v>
      </c>
      <c r="BQ1255" s="6" t="s">
        <v>213</v>
      </c>
      <c r="BR1255" s="5" t="s">
        <v>3821</v>
      </c>
    </row>
    <row r="1256" spans="1:70" hidden="1" x14ac:dyDescent="0.2">
      <c r="A1256" s="91">
        <v>1170</v>
      </c>
      <c r="B1256" s="229" t="s">
        <v>3578</v>
      </c>
      <c r="C1256" s="259" t="s">
        <v>3579</v>
      </c>
      <c r="D1256" s="229" t="s">
        <v>3824</v>
      </c>
      <c r="E1256" s="3" t="s">
        <v>3550</v>
      </c>
      <c r="F1256" s="26" t="s">
        <v>102</v>
      </c>
      <c r="G1256" s="26" t="s">
        <v>55</v>
      </c>
      <c r="H1256" s="26" t="s">
        <v>1331</v>
      </c>
      <c r="J1256" s="22">
        <v>40</v>
      </c>
      <c r="L1256" s="28" t="s">
        <v>57</v>
      </c>
      <c r="M1256" s="22" t="s">
        <v>58</v>
      </c>
      <c r="N1256" s="22" t="s">
        <v>2607</v>
      </c>
      <c r="O1256" s="22" t="s">
        <v>59</v>
      </c>
      <c r="P1256" s="22" t="s">
        <v>3825</v>
      </c>
      <c r="U1256" s="23" t="s">
        <v>3826</v>
      </c>
      <c r="Z1256" s="83" t="s">
        <v>62</v>
      </c>
      <c r="AA1256" s="6">
        <v>15</v>
      </c>
      <c r="BQ1256" s="6" t="s">
        <v>213</v>
      </c>
      <c r="BR1256" s="5" t="s">
        <v>3821</v>
      </c>
    </row>
    <row r="1257" spans="1:70" hidden="1" x14ac:dyDescent="0.2">
      <c r="A1257" s="91">
        <v>1171</v>
      </c>
      <c r="B1257" s="229" t="s">
        <v>3578</v>
      </c>
      <c r="C1257" s="259" t="s">
        <v>3579</v>
      </c>
      <c r="D1257" s="229" t="s">
        <v>3827</v>
      </c>
      <c r="E1257" s="3" t="s">
        <v>3550</v>
      </c>
      <c r="F1257" s="26" t="s">
        <v>102</v>
      </c>
      <c r="G1257" s="26" t="s">
        <v>55</v>
      </c>
      <c r="H1257" s="26" t="s">
        <v>3828</v>
      </c>
      <c r="J1257" s="22">
        <v>40</v>
      </c>
      <c r="L1257" s="28" t="s">
        <v>57</v>
      </c>
      <c r="M1257" s="22" t="s">
        <v>58</v>
      </c>
      <c r="N1257" s="22" t="s">
        <v>2607</v>
      </c>
      <c r="O1257" s="22" t="s">
        <v>59</v>
      </c>
      <c r="P1257" s="22" t="s">
        <v>3825</v>
      </c>
      <c r="V1257" s="25" t="s">
        <v>642</v>
      </c>
      <c r="Y1257" s="25" t="s">
        <v>3829</v>
      </c>
      <c r="Z1257" s="83" t="s">
        <v>62</v>
      </c>
      <c r="AA1257" s="6">
        <v>15</v>
      </c>
      <c r="BQ1257" s="6" t="s">
        <v>213</v>
      </c>
      <c r="BR1257" s="5" t="s">
        <v>3821</v>
      </c>
    </row>
    <row r="1258" spans="1:70" hidden="1" x14ac:dyDescent="0.2">
      <c r="A1258" s="91">
        <v>1172</v>
      </c>
      <c r="B1258" s="229" t="s">
        <v>3578</v>
      </c>
      <c r="C1258" s="259" t="s">
        <v>3579</v>
      </c>
      <c r="D1258" s="229" t="s">
        <v>3830</v>
      </c>
      <c r="E1258" s="3" t="s">
        <v>3550</v>
      </c>
      <c r="F1258" s="26" t="s">
        <v>102</v>
      </c>
      <c r="G1258" s="26" t="s">
        <v>55</v>
      </c>
      <c r="H1258" s="26" t="s">
        <v>3828</v>
      </c>
      <c r="J1258" s="22">
        <v>40</v>
      </c>
      <c r="L1258" s="28" t="s">
        <v>57</v>
      </c>
      <c r="M1258" s="22" t="s">
        <v>58</v>
      </c>
      <c r="N1258" s="22" t="s">
        <v>3121</v>
      </c>
      <c r="O1258" s="22" t="s">
        <v>59</v>
      </c>
      <c r="P1258" s="22" t="s">
        <v>3831</v>
      </c>
      <c r="V1258" s="25" t="s">
        <v>642</v>
      </c>
      <c r="Y1258" s="25" t="s">
        <v>3829</v>
      </c>
      <c r="Z1258" s="83" t="s">
        <v>62</v>
      </c>
      <c r="AA1258" s="6">
        <v>15</v>
      </c>
      <c r="BQ1258" s="6" t="s">
        <v>213</v>
      </c>
      <c r="BR1258" s="5" t="s">
        <v>3821</v>
      </c>
    </row>
    <row r="1259" spans="1:70" hidden="1" x14ac:dyDescent="0.2">
      <c r="A1259" s="91">
        <v>1173</v>
      </c>
      <c r="B1259" s="229" t="s">
        <v>3832</v>
      </c>
      <c r="C1259" s="259" t="s">
        <v>3833</v>
      </c>
      <c r="D1259" s="229" t="s">
        <v>3834</v>
      </c>
      <c r="E1259" s="3" t="s">
        <v>3550</v>
      </c>
      <c r="F1259" s="26" t="s">
        <v>102</v>
      </c>
      <c r="G1259" s="26" t="s">
        <v>55</v>
      </c>
      <c r="H1259" s="26" t="s">
        <v>406</v>
      </c>
      <c r="J1259" s="22">
        <v>40</v>
      </c>
      <c r="L1259" s="28" t="s">
        <v>57</v>
      </c>
      <c r="M1259" s="22" t="s">
        <v>58</v>
      </c>
      <c r="N1259" s="22">
        <v>0</v>
      </c>
      <c r="O1259" s="22" t="s">
        <v>59</v>
      </c>
      <c r="P1259" s="22" t="s">
        <v>78</v>
      </c>
      <c r="V1259" s="25" t="s">
        <v>613</v>
      </c>
      <c r="W1259" s="65" t="s">
        <v>3835</v>
      </c>
      <c r="Y1259" s="25" t="s">
        <v>3836</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3837</v>
      </c>
      <c r="BR1259" s="5" t="s">
        <v>3838</v>
      </c>
    </row>
    <row r="1260" spans="1:70" hidden="1" x14ac:dyDescent="0.2">
      <c r="A1260" s="91">
        <v>1174</v>
      </c>
      <c r="B1260" s="229" t="s">
        <v>3832</v>
      </c>
      <c r="C1260" s="259" t="s">
        <v>3833</v>
      </c>
      <c r="D1260" s="229" t="s">
        <v>3839</v>
      </c>
      <c r="E1260" s="3" t="s">
        <v>3550</v>
      </c>
      <c r="F1260" s="26" t="s">
        <v>102</v>
      </c>
      <c r="G1260" s="26" t="s">
        <v>55</v>
      </c>
      <c r="H1260" s="26" t="s">
        <v>406</v>
      </c>
      <c r="J1260" s="22">
        <v>40</v>
      </c>
      <c r="L1260" s="28" t="s">
        <v>57</v>
      </c>
      <c r="M1260" s="22" t="s">
        <v>58</v>
      </c>
      <c r="N1260" s="22">
        <v>11</v>
      </c>
      <c r="O1260" s="22" t="s">
        <v>59</v>
      </c>
      <c r="P1260" s="22" t="s">
        <v>78</v>
      </c>
      <c r="V1260" s="25" t="s">
        <v>613</v>
      </c>
      <c r="W1260" s="65" t="s">
        <v>3835</v>
      </c>
      <c r="Y1260" s="25" t="s">
        <v>3836</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3837</v>
      </c>
      <c r="BR1260" s="5" t="s">
        <v>3838</v>
      </c>
    </row>
    <row r="1261" spans="1:70" hidden="1" x14ac:dyDescent="0.2">
      <c r="A1261" s="91">
        <v>1175</v>
      </c>
      <c r="B1261" s="229" t="s">
        <v>3832</v>
      </c>
      <c r="C1261" s="259" t="s">
        <v>3833</v>
      </c>
      <c r="D1261" s="229" t="s">
        <v>3840</v>
      </c>
      <c r="E1261" s="3" t="s">
        <v>3550</v>
      </c>
      <c r="F1261" s="26" t="s">
        <v>102</v>
      </c>
      <c r="G1261" s="26" t="s">
        <v>55</v>
      </c>
      <c r="H1261" s="26" t="s">
        <v>3096</v>
      </c>
      <c r="J1261" s="22">
        <v>40</v>
      </c>
      <c r="L1261" s="28" t="s">
        <v>57</v>
      </c>
      <c r="M1261" s="22" t="s">
        <v>58</v>
      </c>
      <c r="N1261" s="22">
        <v>0</v>
      </c>
      <c r="O1261" s="22" t="s">
        <v>59</v>
      </c>
      <c r="P1261" s="22" t="s">
        <v>78</v>
      </c>
      <c r="V1261" s="25" t="s">
        <v>613</v>
      </c>
      <c r="W1261" s="65" t="s">
        <v>3835</v>
      </c>
      <c r="Y1261" s="25" t="s">
        <v>3836</v>
      </c>
      <c r="Z1261" s="83" t="s">
        <v>62</v>
      </c>
      <c r="AA1261" s="6">
        <v>9</v>
      </c>
      <c r="AB1261" s="6">
        <v>4</v>
      </c>
      <c r="BQ1261" s="6" t="s">
        <v>3837</v>
      </c>
      <c r="BR1261" s="5" t="s">
        <v>3838</v>
      </c>
    </row>
    <row r="1262" spans="1:70" hidden="1" x14ac:dyDescent="0.2">
      <c r="A1262" s="91">
        <v>1176</v>
      </c>
      <c r="B1262" s="229" t="s">
        <v>3832</v>
      </c>
      <c r="C1262" s="259" t="s">
        <v>3833</v>
      </c>
      <c r="D1262" s="229" t="s">
        <v>3841</v>
      </c>
      <c r="E1262" s="3" t="s">
        <v>3550</v>
      </c>
      <c r="F1262" s="26" t="s">
        <v>102</v>
      </c>
      <c r="G1262" s="26" t="s">
        <v>55</v>
      </c>
      <c r="H1262" s="26" t="s">
        <v>3096</v>
      </c>
      <c r="J1262" s="22">
        <v>40</v>
      </c>
      <c r="L1262" s="28" t="s">
        <v>57</v>
      </c>
      <c r="M1262" s="22" t="s">
        <v>58</v>
      </c>
      <c r="N1262" s="22">
        <v>0</v>
      </c>
      <c r="O1262" s="22" t="s">
        <v>59</v>
      </c>
      <c r="P1262" s="22" t="s">
        <v>78</v>
      </c>
      <c r="V1262" s="25" t="s">
        <v>613</v>
      </c>
      <c r="W1262" s="65" t="s">
        <v>3835</v>
      </c>
      <c r="Y1262" s="25" t="s">
        <v>3836</v>
      </c>
      <c r="Z1262" s="83" t="s">
        <v>62</v>
      </c>
      <c r="AA1262" s="6">
        <v>8</v>
      </c>
      <c r="AB1262" s="6">
        <v>3</v>
      </c>
      <c r="BQ1262" s="6" t="s">
        <v>3837</v>
      </c>
      <c r="BR1262" s="5" t="s">
        <v>3838</v>
      </c>
    </row>
    <row r="1263" spans="1:70" hidden="1" x14ac:dyDescent="0.2">
      <c r="A1263" s="91">
        <v>1177</v>
      </c>
      <c r="B1263" s="229" t="s">
        <v>3832</v>
      </c>
      <c r="C1263" s="259" t="s">
        <v>3833</v>
      </c>
      <c r="D1263" s="229" t="s">
        <v>3842</v>
      </c>
      <c r="E1263" s="3" t="s">
        <v>3550</v>
      </c>
      <c r="F1263" s="26" t="s">
        <v>102</v>
      </c>
      <c r="G1263" s="26" t="s">
        <v>55</v>
      </c>
      <c r="H1263" s="26" t="s">
        <v>3096</v>
      </c>
      <c r="J1263" s="22">
        <v>40</v>
      </c>
      <c r="L1263" s="28" t="s">
        <v>57</v>
      </c>
      <c r="M1263" s="22" t="s">
        <v>58</v>
      </c>
      <c r="N1263" s="22">
        <v>0</v>
      </c>
      <c r="O1263" s="22" t="s">
        <v>59</v>
      </c>
      <c r="P1263" s="22" t="s">
        <v>78</v>
      </c>
      <c r="V1263" s="25" t="s">
        <v>613</v>
      </c>
      <c r="W1263" s="65" t="s">
        <v>3835</v>
      </c>
      <c r="Y1263" s="25" t="s">
        <v>3836</v>
      </c>
      <c r="Z1263" s="83" t="s">
        <v>62</v>
      </c>
      <c r="AA1263" s="6">
        <v>3</v>
      </c>
      <c r="AB1263" s="6">
        <v>2</v>
      </c>
      <c r="BQ1263" s="6" t="s">
        <v>3837</v>
      </c>
      <c r="BR1263" s="5" t="s">
        <v>3838</v>
      </c>
    </row>
    <row r="1264" spans="1:70" hidden="1" x14ac:dyDescent="0.2">
      <c r="A1264" s="91">
        <v>1178</v>
      </c>
      <c r="B1264" s="229" t="s">
        <v>3832</v>
      </c>
      <c r="C1264" s="259" t="s">
        <v>3833</v>
      </c>
      <c r="D1264" s="229" t="s">
        <v>3843</v>
      </c>
      <c r="E1264" s="3" t="s">
        <v>3550</v>
      </c>
      <c r="F1264" s="26" t="s">
        <v>102</v>
      </c>
      <c r="G1264" s="26" t="s">
        <v>55</v>
      </c>
      <c r="H1264" s="26" t="s">
        <v>3844</v>
      </c>
      <c r="J1264" s="22">
        <v>40</v>
      </c>
      <c r="L1264" s="28" t="s">
        <v>57</v>
      </c>
      <c r="M1264" s="22" t="s">
        <v>58</v>
      </c>
      <c r="N1264" s="22">
        <v>11</v>
      </c>
      <c r="O1264" s="22" t="s">
        <v>59</v>
      </c>
      <c r="P1264" s="22" t="s">
        <v>78</v>
      </c>
      <c r="V1264" s="25" t="s">
        <v>613</v>
      </c>
      <c r="W1264" s="65" t="s">
        <v>3835</v>
      </c>
      <c r="Y1264" s="25" t="s">
        <v>3836</v>
      </c>
      <c r="Z1264" s="83" t="s">
        <v>62</v>
      </c>
      <c r="AA1264" s="6">
        <v>9</v>
      </c>
      <c r="AB1264" s="6">
        <v>4</v>
      </c>
      <c r="BQ1264" s="6" t="s">
        <v>3837</v>
      </c>
      <c r="BR1264" s="5" t="s">
        <v>3838</v>
      </c>
    </row>
    <row r="1265" spans="1:70" hidden="1" x14ac:dyDescent="0.2">
      <c r="A1265" s="91">
        <v>1179</v>
      </c>
      <c r="B1265" s="229" t="s">
        <v>3832</v>
      </c>
      <c r="C1265" s="259" t="s">
        <v>3833</v>
      </c>
      <c r="D1265" s="229" t="s">
        <v>3845</v>
      </c>
      <c r="E1265" s="3" t="s">
        <v>3550</v>
      </c>
      <c r="F1265" s="26" t="s">
        <v>102</v>
      </c>
      <c r="G1265" s="26" t="s">
        <v>55</v>
      </c>
      <c r="H1265" s="26" t="s">
        <v>3844</v>
      </c>
      <c r="J1265" s="22">
        <v>40</v>
      </c>
      <c r="L1265" s="28" t="s">
        <v>57</v>
      </c>
      <c r="M1265" s="22" t="s">
        <v>58</v>
      </c>
      <c r="N1265" s="22">
        <v>11</v>
      </c>
      <c r="O1265" s="22" t="s">
        <v>59</v>
      </c>
      <c r="P1265" s="22" t="s">
        <v>78</v>
      </c>
      <c r="V1265" s="25" t="s">
        <v>613</v>
      </c>
      <c r="W1265" s="65" t="s">
        <v>3835</v>
      </c>
      <c r="Y1265" s="25" t="s">
        <v>3836</v>
      </c>
      <c r="Z1265" s="83" t="s">
        <v>62</v>
      </c>
      <c r="AA1265" s="6">
        <v>8</v>
      </c>
      <c r="AB1265" s="6">
        <v>3</v>
      </c>
      <c r="BQ1265" s="6" t="s">
        <v>3837</v>
      </c>
      <c r="BR1265" s="5" t="s">
        <v>3838</v>
      </c>
    </row>
    <row r="1266" spans="1:70" hidden="1" x14ac:dyDescent="0.2">
      <c r="A1266" s="91">
        <v>1180</v>
      </c>
      <c r="B1266" s="229" t="s">
        <v>3832</v>
      </c>
      <c r="C1266" s="259" t="s">
        <v>3833</v>
      </c>
      <c r="D1266" s="229" t="s">
        <v>3846</v>
      </c>
      <c r="E1266" s="3" t="s">
        <v>3550</v>
      </c>
      <c r="F1266" s="26" t="s">
        <v>102</v>
      </c>
      <c r="G1266" s="26" t="s">
        <v>55</v>
      </c>
      <c r="H1266" s="26" t="s">
        <v>3844</v>
      </c>
      <c r="J1266" s="22">
        <v>40</v>
      </c>
      <c r="L1266" s="28" t="s">
        <v>57</v>
      </c>
      <c r="M1266" s="22" t="s">
        <v>58</v>
      </c>
      <c r="N1266" s="22">
        <v>11</v>
      </c>
      <c r="O1266" s="22" t="s">
        <v>59</v>
      </c>
      <c r="P1266" s="22" t="s">
        <v>78</v>
      </c>
      <c r="V1266" s="25" t="s">
        <v>613</v>
      </c>
      <c r="W1266" s="65" t="s">
        <v>3835</v>
      </c>
      <c r="Y1266" s="25" t="s">
        <v>3836</v>
      </c>
      <c r="Z1266" s="83" t="s">
        <v>62</v>
      </c>
      <c r="AA1266" s="6">
        <v>3</v>
      </c>
      <c r="AB1266" s="6">
        <v>2</v>
      </c>
      <c r="BQ1266" s="6" t="s">
        <v>3837</v>
      </c>
      <c r="BR1266" s="5" t="s">
        <v>3838</v>
      </c>
    </row>
    <row r="1267" spans="1:70" hidden="1" x14ac:dyDescent="0.2">
      <c r="A1267" s="91">
        <v>1181</v>
      </c>
      <c r="B1267" s="229" t="s">
        <v>3847</v>
      </c>
      <c r="C1267" s="259" t="s">
        <v>3848</v>
      </c>
      <c r="D1267" s="229" t="s">
        <v>3849</v>
      </c>
      <c r="E1267" s="3" t="s">
        <v>3550</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3850</v>
      </c>
    </row>
    <row r="1268" spans="1:70" hidden="1" x14ac:dyDescent="0.2">
      <c r="A1268" s="91">
        <v>1182</v>
      </c>
      <c r="B1268" s="229" t="s">
        <v>3851</v>
      </c>
      <c r="C1268" s="259" t="s">
        <v>3852</v>
      </c>
      <c r="D1268" s="229" t="s">
        <v>3853</v>
      </c>
      <c r="E1268" s="3" t="s">
        <v>3550</v>
      </c>
      <c r="F1268" s="26" t="s">
        <v>102</v>
      </c>
      <c r="G1268" s="26" t="s">
        <v>55</v>
      </c>
      <c r="H1268" s="26" t="s">
        <v>3844</v>
      </c>
      <c r="J1268" s="22">
        <v>40</v>
      </c>
      <c r="L1268" s="28" t="s">
        <v>57</v>
      </c>
      <c r="M1268" s="22" t="s">
        <v>58</v>
      </c>
      <c r="N1268" s="22">
        <v>0</v>
      </c>
      <c r="O1268" s="22" t="s">
        <v>59</v>
      </c>
      <c r="P1268" s="22" t="s">
        <v>78</v>
      </c>
      <c r="R1268" s="23" t="s">
        <v>3854</v>
      </c>
      <c r="V1268" s="25" t="s">
        <v>613</v>
      </c>
      <c r="W1268" s="65" t="s">
        <v>653</v>
      </c>
      <c r="Z1268" s="83" t="s">
        <v>62</v>
      </c>
      <c r="AA1268" s="6">
        <v>12</v>
      </c>
      <c r="AB1268" s="6">
        <v>5</v>
      </c>
      <c r="AD1268" s="5" t="s">
        <v>79</v>
      </c>
      <c r="AI1268" s="5">
        <v>19</v>
      </c>
      <c r="AJ1268" s="5">
        <v>43</v>
      </c>
      <c r="BQ1268" s="6" t="s">
        <v>3855</v>
      </c>
      <c r="BR1268" s="5" t="s">
        <v>3856</v>
      </c>
    </row>
    <row r="1269" spans="1:70" hidden="1" x14ac:dyDescent="0.2">
      <c r="A1269" s="91">
        <v>1183</v>
      </c>
      <c r="B1269" s="229" t="s">
        <v>3851</v>
      </c>
      <c r="C1269" s="259" t="s">
        <v>3852</v>
      </c>
      <c r="D1269" s="229" t="s">
        <v>3857</v>
      </c>
      <c r="E1269" s="3" t="s">
        <v>3550</v>
      </c>
      <c r="F1269" s="26" t="s">
        <v>102</v>
      </c>
      <c r="G1269" s="26" t="s">
        <v>55</v>
      </c>
      <c r="H1269" s="26" t="s">
        <v>3844</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3855</v>
      </c>
      <c r="BR1269" s="5" t="s">
        <v>3856</v>
      </c>
    </row>
    <row r="1270" spans="1:70" hidden="1" x14ac:dyDescent="0.2">
      <c r="A1270" s="91">
        <v>1184</v>
      </c>
      <c r="B1270" s="229" t="s">
        <v>3858</v>
      </c>
      <c r="C1270" s="259" t="s">
        <v>3859</v>
      </c>
      <c r="D1270" s="229" t="s">
        <v>3777</v>
      </c>
      <c r="E1270" s="3" t="s">
        <v>3550</v>
      </c>
      <c r="F1270" s="26" t="s">
        <v>102</v>
      </c>
      <c r="G1270" s="26" t="s">
        <v>55</v>
      </c>
      <c r="H1270" s="26" t="s">
        <v>3860</v>
      </c>
      <c r="I1270" s="26" t="s">
        <v>3861</v>
      </c>
      <c r="J1270" s="22">
        <v>40</v>
      </c>
      <c r="L1270" s="28" t="s">
        <v>57</v>
      </c>
      <c r="M1270" s="22" t="s">
        <v>58</v>
      </c>
      <c r="N1270" s="22">
        <v>0</v>
      </c>
      <c r="O1270" s="22" t="s">
        <v>59</v>
      </c>
      <c r="P1270" s="22" t="s">
        <v>78</v>
      </c>
      <c r="Q1270" s="23" t="s">
        <v>3550</v>
      </c>
      <c r="T1270" s="23">
        <v>120</v>
      </c>
      <c r="U1270" s="23" t="s">
        <v>3862</v>
      </c>
      <c r="V1270" s="25" t="s">
        <v>613</v>
      </c>
      <c r="Y1270" s="25" t="s">
        <v>3863</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3864</v>
      </c>
      <c r="BR1270" s="5" t="s">
        <v>723</v>
      </c>
    </row>
    <row r="1271" spans="1:70" hidden="1" x14ac:dyDescent="0.2">
      <c r="A1271" s="91">
        <v>1185</v>
      </c>
      <c r="B1271" s="229" t="s">
        <v>3858</v>
      </c>
      <c r="C1271" s="259" t="s">
        <v>3859</v>
      </c>
      <c r="D1271" s="229" t="s">
        <v>3865</v>
      </c>
      <c r="E1271" s="3" t="s">
        <v>3550</v>
      </c>
      <c r="F1271" s="26" t="s">
        <v>102</v>
      </c>
      <c r="G1271" s="26" t="s">
        <v>55</v>
      </c>
      <c r="H1271" s="26" t="s">
        <v>3860</v>
      </c>
      <c r="I1271" s="26" t="s">
        <v>3861</v>
      </c>
      <c r="J1271" s="22">
        <v>40</v>
      </c>
      <c r="L1271" s="28" t="s">
        <v>57</v>
      </c>
      <c r="M1271" s="22" t="s">
        <v>58</v>
      </c>
      <c r="N1271" s="22">
        <v>100</v>
      </c>
      <c r="O1271" s="22" t="s">
        <v>59</v>
      </c>
      <c r="P1271" s="22" t="s">
        <v>78</v>
      </c>
      <c r="Q1271" s="23" t="s">
        <v>3550</v>
      </c>
      <c r="T1271" s="23">
        <v>120</v>
      </c>
      <c r="U1271" s="23" t="s">
        <v>3866</v>
      </c>
      <c r="V1271" s="25" t="s">
        <v>613</v>
      </c>
      <c r="Y1271" s="25" t="s">
        <v>3863</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3864</v>
      </c>
      <c r="BR1271" s="5" t="s">
        <v>723</v>
      </c>
    </row>
    <row r="1272" spans="1:70" hidden="1" x14ac:dyDescent="0.2">
      <c r="A1272" s="91">
        <v>1186</v>
      </c>
      <c r="B1272" s="229" t="s">
        <v>3867</v>
      </c>
      <c r="C1272" s="259" t="s">
        <v>3868</v>
      </c>
      <c r="D1272" s="229" t="s">
        <v>3869</v>
      </c>
      <c r="E1272" s="3" t="s">
        <v>3550</v>
      </c>
      <c r="F1272" s="26" t="s">
        <v>102</v>
      </c>
      <c r="G1272" s="26" t="s">
        <v>55</v>
      </c>
      <c r="H1272" s="26" t="s">
        <v>156</v>
      </c>
      <c r="J1272" s="22">
        <v>40</v>
      </c>
      <c r="L1272" s="28" t="s">
        <v>57</v>
      </c>
      <c r="M1272" s="22" t="s">
        <v>58</v>
      </c>
      <c r="N1272" s="22">
        <v>0</v>
      </c>
      <c r="O1272" s="22" t="s">
        <v>59</v>
      </c>
      <c r="P1272" s="22" t="s">
        <v>78</v>
      </c>
      <c r="R1272" s="23" t="s">
        <v>3870</v>
      </c>
      <c r="T1272" s="23">
        <v>200</v>
      </c>
      <c r="U1272" s="23" t="s">
        <v>3871</v>
      </c>
      <c r="V1272" s="25" t="s">
        <v>613</v>
      </c>
      <c r="W1272" s="65">
        <v>2</v>
      </c>
      <c r="X1272" s="106" t="s">
        <v>202</v>
      </c>
      <c r="Y1272" s="25" t="s">
        <v>3872</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hidden="1" x14ac:dyDescent="0.2">
      <c r="A1273" s="91">
        <v>1187</v>
      </c>
      <c r="B1273" s="229" t="s">
        <v>3867</v>
      </c>
      <c r="C1273" s="259" t="s">
        <v>3868</v>
      </c>
      <c r="D1273" s="229" t="s">
        <v>3873</v>
      </c>
      <c r="E1273" s="3" t="s">
        <v>3550</v>
      </c>
      <c r="F1273" s="26" t="s">
        <v>102</v>
      </c>
      <c r="G1273" s="26" t="s">
        <v>55</v>
      </c>
      <c r="H1273" s="26" t="s">
        <v>156</v>
      </c>
      <c r="J1273" s="22">
        <v>40</v>
      </c>
      <c r="L1273" s="28" t="s">
        <v>57</v>
      </c>
      <c r="M1273" s="22" t="s">
        <v>58</v>
      </c>
      <c r="N1273" s="22">
        <v>0</v>
      </c>
      <c r="O1273" s="22" t="s">
        <v>59</v>
      </c>
      <c r="P1273" s="22" t="s">
        <v>78</v>
      </c>
      <c r="R1273" s="23" t="s">
        <v>3870</v>
      </c>
      <c r="U1273" s="23" t="s">
        <v>3874</v>
      </c>
      <c r="V1273" s="25" t="s">
        <v>613</v>
      </c>
      <c r="W1273" s="65">
        <v>2</v>
      </c>
      <c r="X1273" s="106" t="s">
        <v>202</v>
      </c>
      <c r="Y1273" s="25" t="s">
        <v>3872</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hidden="1" x14ac:dyDescent="0.2">
      <c r="A1274" s="91">
        <v>1188</v>
      </c>
      <c r="B1274" s="229" t="s">
        <v>3875</v>
      </c>
      <c r="C1274" s="259" t="s">
        <v>3876</v>
      </c>
      <c r="D1274" s="229" t="s">
        <v>3877</v>
      </c>
      <c r="E1274" s="3" t="s">
        <v>3550</v>
      </c>
      <c r="F1274" s="26" t="s">
        <v>102</v>
      </c>
      <c r="G1274" s="26" t="s">
        <v>55</v>
      </c>
      <c r="H1274" s="26" t="s">
        <v>1331</v>
      </c>
      <c r="J1274" s="22">
        <v>40</v>
      </c>
      <c r="L1274" s="28" t="s">
        <v>57</v>
      </c>
      <c r="M1274" s="22" t="s">
        <v>58</v>
      </c>
      <c r="N1274" s="22">
        <v>0</v>
      </c>
      <c r="O1274" s="22" t="s">
        <v>59</v>
      </c>
      <c r="P1274" s="22" t="s">
        <v>78</v>
      </c>
      <c r="R1274" s="23" t="s">
        <v>3878</v>
      </c>
      <c r="T1274" s="23">
        <v>180</v>
      </c>
      <c r="U1274" s="23" t="s">
        <v>3879</v>
      </c>
      <c r="V1274" s="25" t="s">
        <v>642</v>
      </c>
      <c r="Y1274" s="25" t="s">
        <v>3880</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3881</v>
      </c>
      <c r="BR1274" s="5" t="s">
        <v>3882</v>
      </c>
    </row>
    <row r="1275" spans="1:70" hidden="1" x14ac:dyDescent="0.2">
      <c r="A1275" s="91">
        <v>1189</v>
      </c>
      <c r="B1275" s="229" t="s">
        <v>3883</v>
      </c>
      <c r="C1275" s="259" t="s">
        <v>3884</v>
      </c>
      <c r="D1275" s="229" t="s">
        <v>3877</v>
      </c>
      <c r="E1275" s="3" t="s">
        <v>3550</v>
      </c>
      <c r="F1275" s="26" t="s">
        <v>102</v>
      </c>
      <c r="G1275" s="26" t="s">
        <v>55</v>
      </c>
      <c r="H1275" s="26" t="s">
        <v>56</v>
      </c>
      <c r="J1275" s="22">
        <v>40</v>
      </c>
      <c r="L1275" s="28" t="s">
        <v>57</v>
      </c>
      <c r="M1275" s="22" t="s">
        <v>58</v>
      </c>
      <c r="N1275" s="22" t="s">
        <v>182</v>
      </c>
      <c r="O1275" s="22" t="s">
        <v>59</v>
      </c>
      <c r="P1275" s="22" t="s">
        <v>3885</v>
      </c>
      <c r="Q1275" s="23" t="s">
        <v>3886</v>
      </c>
      <c r="T1275" s="23">
        <v>240</v>
      </c>
      <c r="U1275" s="23" t="s">
        <v>3887</v>
      </c>
      <c r="V1275" s="25" t="s">
        <v>642</v>
      </c>
      <c r="Y1275" s="25" t="s">
        <v>3888</v>
      </c>
      <c r="Z1275" s="83" t="s">
        <v>62</v>
      </c>
      <c r="AA1275" s="6">
        <v>24</v>
      </c>
      <c r="AB1275" s="6">
        <v>7</v>
      </c>
      <c r="AC1275" s="5">
        <v>38.299999999999997</v>
      </c>
      <c r="AD1275" s="5" t="s">
        <v>79</v>
      </c>
      <c r="AE1275" s="5" t="s">
        <v>334</v>
      </c>
      <c r="AI1275" s="5">
        <v>24</v>
      </c>
      <c r="AJ1275" s="5">
        <v>49</v>
      </c>
      <c r="AK1275" s="6">
        <v>75.8</v>
      </c>
      <c r="AL1275" s="6" t="s">
        <v>80</v>
      </c>
      <c r="AM1275" s="6" t="s">
        <v>3696</v>
      </c>
      <c r="AQ1275" s="6">
        <v>59</v>
      </c>
      <c r="AR1275" s="6">
        <v>92</v>
      </c>
      <c r="AS1275" s="5">
        <v>176.9</v>
      </c>
      <c r="AT1275" s="5" t="s">
        <v>118</v>
      </c>
      <c r="AU1275" s="5" t="s">
        <v>334</v>
      </c>
      <c r="AY1275" s="5">
        <v>155</v>
      </c>
      <c r="AZ1275" s="5">
        <v>192</v>
      </c>
      <c r="BQ1275" s="6" t="s">
        <v>3889</v>
      </c>
      <c r="BR1275" s="5" t="s">
        <v>3890</v>
      </c>
    </row>
    <row r="1276" spans="1:70" hidden="1" x14ac:dyDescent="0.2">
      <c r="A1276" s="91">
        <v>1190</v>
      </c>
      <c r="B1276" s="229" t="s">
        <v>3891</v>
      </c>
      <c r="C1276" s="259" t="s">
        <v>3892</v>
      </c>
      <c r="D1276" s="229" t="s">
        <v>3893</v>
      </c>
      <c r="E1276" s="3" t="s">
        <v>3550</v>
      </c>
      <c r="F1276" s="26" t="s">
        <v>102</v>
      </c>
      <c r="G1276" s="26" t="s">
        <v>55</v>
      </c>
      <c r="H1276" s="26" t="s">
        <v>56</v>
      </c>
      <c r="J1276" s="22">
        <v>40</v>
      </c>
      <c r="L1276" s="28" t="s">
        <v>57</v>
      </c>
      <c r="M1276" s="22" t="s">
        <v>58</v>
      </c>
      <c r="N1276" s="22" t="s">
        <v>830</v>
      </c>
      <c r="O1276" s="22" t="s">
        <v>59</v>
      </c>
      <c r="P1276" s="22" t="s">
        <v>3894</v>
      </c>
      <c r="T1276" s="23">
        <v>150</v>
      </c>
      <c r="V1276" s="25" t="s">
        <v>613</v>
      </c>
      <c r="W1276" s="65" t="s">
        <v>3895</v>
      </c>
      <c r="Y1276" s="25" t="s">
        <v>3896</v>
      </c>
      <c r="Z1276" s="83" t="s">
        <v>62</v>
      </c>
      <c r="AA1276" s="6" t="s">
        <v>3897</v>
      </c>
      <c r="AB1276" s="6">
        <v>2</v>
      </c>
      <c r="AC1276" s="5">
        <v>36</v>
      </c>
      <c r="AD1276" s="5" t="s">
        <v>79</v>
      </c>
      <c r="AE1276" s="5" t="s">
        <v>334</v>
      </c>
      <c r="AF1276" s="5">
        <v>11</v>
      </c>
      <c r="AG1276" s="5" t="s">
        <v>79</v>
      </c>
      <c r="AH1276" s="5" t="s">
        <v>116</v>
      </c>
      <c r="AK1276" s="6">
        <v>79.5</v>
      </c>
      <c r="AL1276" s="6" t="s">
        <v>80</v>
      </c>
      <c r="AM1276" s="6" t="s">
        <v>3696</v>
      </c>
      <c r="AN1276" s="6">
        <v>9.6</v>
      </c>
      <c r="AO1276" s="6" t="s">
        <v>80</v>
      </c>
      <c r="AP1276" s="6" t="s">
        <v>450</v>
      </c>
      <c r="BA1276" s="6">
        <v>25.8</v>
      </c>
      <c r="BB1276" s="6" t="s">
        <v>366</v>
      </c>
      <c r="BC1276" s="6" t="s">
        <v>3696</v>
      </c>
      <c r="BD1276" s="6">
        <v>2.8</v>
      </c>
      <c r="BE1276" s="6" t="s">
        <v>366</v>
      </c>
      <c r="BF1276" s="6" t="s">
        <v>450</v>
      </c>
      <c r="BQ1276" s="6" t="s">
        <v>3898</v>
      </c>
      <c r="BR1276" s="5" t="s">
        <v>3899</v>
      </c>
    </row>
    <row r="1277" spans="1:70" hidden="1" x14ac:dyDescent="0.2">
      <c r="A1277" s="91">
        <v>1191</v>
      </c>
      <c r="B1277" s="229" t="s">
        <v>3891</v>
      </c>
      <c r="C1277" s="259" t="s">
        <v>3892</v>
      </c>
      <c r="D1277" s="229" t="s">
        <v>3900</v>
      </c>
      <c r="E1277" s="3" t="s">
        <v>3550</v>
      </c>
      <c r="F1277" s="26" t="s">
        <v>102</v>
      </c>
      <c r="G1277" s="26" t="s">
        <v>55</v>
      </c>
      <c r="H1277" s="26" t="s">
        <v>56</v>
      </c>
      <c r="J1277" s="22">
        <v>40</v>
      </c>
      <c r="L1277" s="28" t="s">
        <v>57</v>
      </c>
      <c r="M1277" s="22" t="s">
        <v>58</v>
      </c>
      <c r="N1277" s="22" t="s">
        <v>830</v>
      </c>
      <c r="O1277" s="22" t="s">
        <v>59</v>
      </c>
      <c r="P1277" s="22" t="s">
        <v>3894</v>
      </c>
      <c r="T1277" s="23">
        <v>150</v>
      </c>
      <c r="V1277" s="25" t="s">
        <v>613</v>
      </c>
      <c r="W1277" s="65" t="s">
        <v>3895</v>
      </c>
      <c r="Y1277" s="25" t="s">
        <v>3896</v>
      </c>
      <c r="Z1277" s="83" t="s">
        <v>62</v>
      </c>
      <c r="AA1277" s="6" t="s">
        <v>3901</v>
      </c>
      <c r="AB1277" s="6">
        <v>9</v>
      </c>
      <c r="AC1277" s="5">
        <v>37</v>
      </c>
      <c r="AD1277" s="5" t="s">
        <v>79</v>
      </c>
      <c r="AE1277" s="5" t="s">
        <v>334</v>
      </c>
      <c r="AF1277" s="5">
        <v>12</v>
      </c>
      <c r="AG1277" s="5" t="s">
        <v>79</v>
      </c>
      <c r="AH1277" s="5" t="s">
        <v>116</v>
      </c>
      <c r="AK1277" s="6">
        <v>71.2</v>
      </c>
      <c r="AL1277" s="6" t="s">
        <v>80</v>
      </c>
      <c r="AM1277" s="6" t="s">
        <v>3696</v>
      </c>
      <c r="AN1277" s="6">
        <v>14.7</v>
      </c>
      <c r="AO1277" s="6" t="s">
        <v>80</v>
      </c>
      <c r="AP1277" s="6" t="s">
        <v>450</v>
      </c>
      <c r="BA1277" s="6">
        <v>25.4</v>
      </c>
      <c r="BB1277" s="6" t="s">
        <v>366</v>
      </c>
      <c r="BC1277" s="6" t="s">
        <v>3696</v>
      </c>
      <c r="BD1277" s="6">
        <v>3.3</v>
      </c>
      <c r="BE1277" s="6" t="s">
        <v>366</v>
      </c>
      <c r="BF1277" s="6" t="s">
        <v>450</v>
      </c>
      <c r="BQ1277" s="6" t="s">
        <v>3902</v>
      </c>
      <c r="BR1277" s="5" t="s">
        <v>3899</v>
      </c>
    </row>
    <row r="1278" spans="1:70" hidden="1" x14ac:dyDescent="0.2">
      <c r="A1278" s="91">
        <v>1192</v>
      </c>
      <c r="B1278" s="229" t="s">
        <v>3891</v>
      </c>
      <c r="C1278" s="259" t="s">
        <v>3892</v>
      </c>
      <c r="D1278" s="229" t="s">
        <v>3903</v>
      </c>
      <c r="E1278" s="3" t="s">
        <v>3550</v>
      </c>
      <c r="F1278" s="26" t="s">
        <v>102</v>
      </c>
      <c r="G1278" s="26" t="s">
        <v>55</v>
      </c>
      <c r="H1278" s="26" t="s">
        <v>56</v>
      </c>
      <c r="J1278" s="22">
        <v>40</v>
      </c>
      <c r="L1278" s="28" t="s">
        <v>57</v>
      </c>
      <c r="M1278" s="22" t="s">
        <v>58</v>
      </c>
      <c r="N1278" s="22" t="s">
        <v>830</v>
      </c>
      <c r="O1278" s="22" t="s">
        <v>59</v>
      </c>
      <c r="P1278" s="22" t="s">
        <v>3894</v>
      </c>
      <c r="T1278" s="23">
        <v>150</v>
      </c>
      <c r="V1278" s="25" t="s">
        <v>613</v>
      </c>
      <c r="W1278" s="65" t="s">
        <v>3895</v>
      </c>
      <c r="Y1278" s="25" t="s">
        <v>3896</v>
      </c>
      <c r="Z1278" s="83" t="s">
        <v>62</v>
      </c>
      <c r="AA1278" s="6" t="s">
        <v>3904</v>
      </c>
      <c r="AB1278" s="6">
        <v>4</v>
      </c>
      <c r="AC1278" s="5">
        <v>39</v>
      </c>
      <c r="AD1278" s="5" t="s">
        <v>79</v>
      </c>
      <c r="AE1278" s="5" t="s">
        <v>334</v>
      </c>
      <c r="AF1278" s="5">
        <v>11</v>
      </c>
      <c r="AG1278" s="5" t="s">
        <v>79</v>
      </c>
      <c r="AH1278" s="5" t="s">
        <v>116</v>
      </c>
      <c r="AK1278" s="6">
        <v>67.599999999999994</v>
      </c>
      <c r="AL1278" s="6" t="s">
        <v>80</v>
      </c>
      <c r="AM1278" s="6" t="s">
        <v>3696</v>
      </c>
      <c r="AN1278" s="6">
        <v>9</v>
      </c>
      <c r="AO1278" s="6" t="s">
        <v>80</v>
      </c>
      <c r="AP1278" s="6" t="s">
        <v>450</v>
      </c>
      <c r="BA1278" s="6">
        <v>23.6</v>
      </c>
      <c r="BB1278" s="6" t="s">
        <v>366</v>
      </c>
      <c r="BC1278" s="6" t="s">
        <v>3696</v>
      </c>
      <c r="BD1278" s="6">
        <v>2.7</v>
      </c>
      <c r="BE1278" s="6" t="s">
        <v>366</v>
      </c>
      <c r="BF1278" s="6" t="s">
        <v>450</v>
      </c>
      <c r="BQ1278" s="6" t="s">
        <v>3905</v>
      </c>
      <c r="BR1278" s="5" t="s">
        <v>3899</v>
      </c>
    </row>
    <row r="1279" spans="1:70" hidden="1" x14ac:dyDescent="0.2">
      <c r="A1279" s="91">
        <v>1193</v>
      </c>
      <c r="B1279" s="229" t="s">
        <v>3906</v>
      </c>
      <c r="C1279" s="259" t="s">
        <v>3907</v>
      </c>
      <c r="D1279" s="229" t="s">
        <v>3908</v>
      </c>
      <c r="E1279" s="3" t="s">
        <v>3550</v>
      </c>
      <c r="F1279" s="26" t="s">
        <v>102</v>
      </c>
      <c r="G1279" s="26" t="s">
        <v>55</v>
      </c>
      <c r="H1279" s="26" t="s">
        <v>534</v>
      </c>
      <c r="J1279" s="22">
        <v>40</v>
      </c>
      <c r="L1279" s="28" t="s">
        <v>57</v>
      </c>
      <c r="M1279" s="22" t="s">
        <v>58</v>
      </c>
      <c r="N1279" s="22" t="s">
        <v>830</v>
      </c>
      <c r="O1279" s="22" t="s">
        <v>59</v>
      </c>
      <c r="P1279" s="22" t="s">
        <v>3909</v>
      </c>
      <c r="Y1279" s="25" t="s">
        <v>3910</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3911</v>
      </c>
      <c r="BR1279" s="5" t="s">
        <v>723</v>
      </c>
    </row>
    <row r="1280" spans="1:70" hidden="1" x14ac:dyDescent="0.2">
      <c r="A1280" s="91">
        <v>1195</v>
      </c>
      <c r="B1280" s="229" t="s">
        <v>3912</v>
      </c>
      <c r="C1280" s="259" t="s">
        <v>3913</v>
      </c>
      <c r="D1280" s="229" t="s">
        <v>3914</v>
      </c>
      <c r="E1280" s="3" t="s">
        <v>3550</v>
      </c>
      <c r="F1280" s="26" t="s">
        <v>102</v>
      </c>
      <c r="G1280" s="26" t="s">
        <v>55</v>
      </c>
      <c r="H1280" s="26" t="s">
        <v>539</v>
      </c>
      <c r="J1280" s="22">
        <v>40</v>
      </c>
      <c r="L1280" s="28" t="s">
        <v>57</v>
      </c>
      <c r="M1280" s="22" t="s">
        <v>58</v>
      </c>
      <c r="N1280" s="22" t="s">
        <v>1440</v>
      </c>
      <c r="O1280" s="22" t="s">
        <v>59</v>
      </c>
      <c r="P1280" s="22" t="s">
        <v>3915</v>
      </c>
      <c r="Q1280" s="23" t="s">
        <v>3916</v>
      </c>
      <c r="R1280" s="23" t="s">
        <v>3917</v>
      </c>
      <c r="T1280" s="23">
        <v>200</v>
      </c>
      <c r="V1280" s="25" t="s">
        <v>642</v>
      </c>
      <c r="Y1280" s="25" t="s">
        <v>3918</v>
      </c>
      <c r="Z1280" s="83" t="s">
        <v>62</v>
      </c>
      <c r="AA1280" s="6" t="s">
        <v>3919</v>
      </c>
      <c r="AB1280" s="6">
        <v>0</v>
      </c>
      <c r="AC1280" s="5">
        <v>29.8</v>
      </c>
      <c r="AD1280" s="5" t="s">
        <v>79</v>
      </c>
      <c r="AE1280" s="5" t="s">
        <v>334</v>
      </c>
      <c r="AF1280" s="5">
        <v>1.59</v>
      </c>
      <c r="AG1280" s="5" t="s">
        <v>79</v>
      </c>
      <c r="AH1280" s="5" t="s">
        <v>1922</v>
      </c>
      <c r="AK1280" s="6">
        <v>75.23</v>
      </c>
      <c r="AL1280" s="6" t="s">
        <v>80</v>
      </c>
      <c r="AM1280" s="6" t="s">
        <v>334</v>
      </c>
      <c r="AN1280" s="6">
        <v>1.74</v>
      </c>
      <c r="AO1280" s="6" t="s">
        <v>80</v>
      </c>
      <c r="AP1280" s="6" t="s">
        <v>1922</v>
      </c>
      <c r="BA1280" s="6">
        <v>24.37</v>
      </c>
      <c r="BB1280" s="6" t="s">
        <v>366</v>
      </c>
      <c r="BC1280" s="6" t="s">
        <v>334</v>
      </c>
      <c r="BD1280" s="6">
        <v>0.46</v>
      </c>
      <c r="BE1280" s="6" t="s">
        <v>366</v>
      </c>
      <c r="BF1280" s="6" t="s">
        <v>1922</v>
      </c>
      <c r="BG1280" s="6">
        <v>18</v>
      </c>
      <c r="BH1280" s="6">
        <v>30</v>
      </c>
      <c r="BQ1280" s="6" t="s">
        <v>3920</v>
      </c>
      <c r="BR1280" s="5" t="s">
        <v>3921</v>
      </c>
    </row>
    <row r="1281" spans="1:70" hidden="1" x14ac:dyDescent="0.2">
      <c r="A1281" s="91">
        <v>1196</v>
      </c>
      <c r="B1281" s="229" t="s">
        <v>3922</v>
      </c>
      <c r="C1281" s="259" t="s">
        <v>3923</v>
      </c>
      <c r="D1281" s="229" t="s">
        <v>3924</v>
      </c>
      <c r="E1281" s="3" t="s">
        <v>3550</v>
      </c>
      <c r="F1281" s="26" t="s">
        <v>102</v>
      </c>
      <c r="G1281" s="26" t="s">
        <v>55</v>
      </c>
      <c r="H1281" s="26" t="s">
        <v>56</v>
      </c>
      <c r="J1281" s="22">
        <v>60</v>
      </c>
      <c r="L1281" s="28" t="s">
        <v>57</v>
      </c>
      <c r="M1281" s="22" t="s">
        <v>58</v>
      </c>
      <c r="N1281" s="22">
        <v>0</v>
      </c>
      <c r="O1281" s="22" t="s">
        <v>59</v>
      </c>
      <c r="P1281" s="22" t="s">
        <v>78</v>
      </c>
      <c r="V1281" s="25" t="s">
        <v>613</v>
      </c>
      <c r="W1281" s="65" t="s">
        <v>1953</v>
      </c>
      <c r="X1281" s="106" t="s">
        <v>3925</v>
      </c>
      <c r="Y1281" s="25" t="s">
        <v>3926</v>
      </c>
      <c r="Z1281" s="83" t="s">
        <v>62</v>
      </c>
      <c r="AA1281" s="6" t="s">
        <v>3927</v>
      </c>
      <c r="AB1281" s="6">
        <v>0</v>
      </c>
      <c r="AD1281" s="5" t="s">
        <v>79</v>
      </c>
      <c r="AI1281" s="5">
        <v>20</v>
      </c>
      <c r="AJ1281" s="5">
        <v>35</v>
      </c>
      <c r="BQ1281" s="6" t="s">
        <v>194</v>
      </c>
      <c r="BR1281" s="5" t="s">
        <v>3928</v>
      </c>
    </row>
    <row r="1282" spans="1:70" hidden="1" x14ac:dyDescent="0.2">
      <c r="A1282" s="91">
        <v>1197</v>
      </c>
      <c r="B1282" s="229" t="s">
        <v>3929</v>
      </c>
      <c r="C1282" s="259" t="s">
        <v>3930</v>
      </c>
      <c r="D1282" s="229" t="s">
        <v>3931</v>
      </c>
      <c r="E1282" s="3" t="s">
        <v>3550</v>
      </c>
      <c r="F1282" s="26" t="s">
        <v>102</v>
      </c>
      <c r="G1282" s="26" t="s">
        <v>55</v>
      </c>
      <c r="H1282" s="26" t="s">
        <v>56</v>
      </c>
      <c r="J1282" s="22">
        <v>40</v>
      </c>
      <c r="L1282" s="28" t="s">
        <v>57</v>
      </c>
      <c r="M1282" s="22" t="s">
        <v>58</v>
      </c>
      <c r="N1282" s="22">
        <v>0</v>
      </c>
      <c r="O1282" s="22" t="s">
        <v>59</v>
      </c>
      <c r="P1282" s="22" t="s">
        <v>78</v>
      </c>
      <c r="R1282" s="23" t="s">
        <v>3932</v>
      </c>
      <c r="T1282" s="23">
        <v>150</v>
      </c>
      <c r="V1282" s="25" t="s">
        <v>61</v>
      </c>
      <c r="W1282" s="65" t="s">
        <v>1953</v>
      </c>
      <c r="X1282" s="106" t="s">
        <v>415</v>
      </c>
      <c r="Y1282" s="25" t="s">
        <v>3933</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3934</v>
      </c>
    </row>
    <row r="1283" spans="1:70" hidden="1" x14ac:dyDescent="0.2">
      <c r="A1283" s="91">
        <v>1198</v>
      </c>
      <c r="B1283" s="229" t="s">
        <v>3929</v>
      </c>
      <c r="C1283" s="259" t="s">
        <v>3930</v>
      </c>
      <c r="D1283" s="229" t="s">
        <v>3935</v>
      </c>
      <c r="E1283" s="3" t="s">
        <v>3550</v>
      </c>
      <c r="F1283" s="26" t="s">
        <v>102</v>
      </c>
      <c r="G1283" s="26" t="s">
        <v>55</v>
      </c>
      <c r="H1283" s="26" t="s">
        <v>56</v>
      </c>
      <c r="J1283" s="22">
        <v>40</v>
      </c>
      <c r="L1283" s="28" t="s">
        <v>57</v>
      </c>
      <c r="M1283" s="22" t="s">
        <v>58</v>
      </c>
      <c r="N1283" s="22">
        <v>49</v>
      </c>
      <c r="O1283" s="22" t="s">
        <v>59</v>
      </c>
      <c r="P1283" s="22" t="s">
        <v>78</v>
      </c>
      <c r="R1283" s="23" t="s">
        <v>3932</v>
      </c>
      <c r="T1283" s="23">
        <v>150</v>
      </c>
      <c r="V1283" s="25" t="s">
        <v>61</v>
      </c>
      <c r="W1283" s="65" t="s">
        <v>1953</v>
      </c>
      <c r="X1283" s="106" t="s">
        <v>415</v>
      </c>
      <c r="Y1283" s="25" t="s">
        <v>3933</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3934</v>
      </c>
    </row>
    <row r="1284" spans="1:70" hidden="1" x14ac:dyDescent="0.2">
      <c r="A1284" s="91">
        <v>1199</v>
      </c>
      <c r="B1284" s="229" t="s">
        <v>3936</v>
      </c>
      <c r="C1284" s="259" t="s">
        <v>3937</v>
      </c>
      <c r="D1284" s="229" t="s">
        <v>3931</v>
      </c>
      <c r="E1284" s="3" t="s">
        <v>3550</v>
      </c>
      <c r="F1284" s="26" t="s">
        <v>102</v>
      </c>
      <c r="G1284" s="26" t="s">
        <v>55</v>
      </c>
      <c r="H1284" s="26" t="s">
        <v>56</v>
      </c>
      <c r="J1284" s="22">
        <v>40</v>
      </c>
      <c r="L1284" s="28" t="s">
        <v>57</v>
      </c>
      <c r="M1284" s="22" t="s">
        <v>58</v>
      </c>
      <c r="N1284" s="22">
        <v>0</v>
      </c>
      <c r="O1284" s="22" t="s">
        <v>59</v>
      </c>
      <c r="P1284" s="22" t="s">
        <v>78</v>
      </c>
      <c r="R1284" s="23" t="s">
        <v>3938</v>
      </c>
      <c r="T1284" s="23">
        <v>150</v>
      </c>
      <c r="V1284" s="25" t="s">
        <v>61</v>
      </c>
      <c r="W1284" s="65" t="s">
        <v>1953</v>
      </c>
      <c r="X1284" s="106" t="s">
        <v>415</v>
      </c>
      <c r="Y1284" s="25" t="s">
        <v>3939</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3934</v>
      </c>
    </row>
    <row r="1285" spans="1:70" hidden="1" x14ac:dyDescent="0.2">
      <c r="A1285" s="91">
        <v>1200</v>
      </c>
      <c r="B1285" s="229" t="s">
        <v>3936</v>
      </c>
      <c r="C1285" s="259" t="s">
        <v>3937</v>
      </c>
      <c r="D1285" s="229" t="s">
        <v>3940</v>
      </c>
      <c r="E1285" s="3" t="s">
        <v>3550</v>
      </c>
      <c r="F1285" s="26" t="s">
        <v>102</v>
      </c>
      <c r="G1285" s="26" t="s">
        <v>55</v>
      </c>
      <c r="H1285" s="26" t="s">
        <v>56</v>
      </c>
      <c r="J1285" s="22">
        <v>40</v>
      </c>
      <c r="L1285" s="28" t="s">
        <v>57</v>
      </c>
      <c r="M1285" s="22" t="s">
        <v>58</v>
      </c>
      <c r="N1285" s="22">
        <v>113</v>
      </c>
      <c r="O1285" s="22" t="s">
        <v>59</v>
      </c>
      <c r="P1285" s="22" t="s">
        <v>78</v>
      </c>
      <c r="R1285" s="23" t="s">
        <v>3938</v>
      </c>
      <c r="T1285" s="23">
        <v>150</v>
      </c>
      <c r="V1285" s="25" t="s">
        <v>61</v>
      </c>
      <c r="W1285" s="65" t="s">
        <v>1953</v>
      </c>
      <c r="X1285" s="106" t="s">
        <v>415</v>
      </c>
      <c r="Y1285" s="25" t="s">
        <v>3939</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3934</v>
      </c>
    </row>
    <row r="1286" spans="1:70" hidden="1" x14ac:dyDescent="0.2">
      <c r="A1286" s="91">
        <v>1201</v>
      </c>
      <c r="B1286" s="229" t="s">
        <v>3941</v>
      </c>
      <c r="C1286" s="259" t="s">
        <v>3942</v>
      </c>
      <c r="D1286" s="229" t="s">
        <v>3931</v>
      </c>
      <c r="E1286" s="3" t="s">
        <v>3550</v>
      </c>
      <c r="F1286" s="26" t="s">
        <v>102</v>
      </c>
      <c r="G1286" s="26" t="s">
        <v>55</v>
      </c>
      <c r="H1286" s="26" t="s">
        <v>56</v>
      </c>
      <c r="J1286" s="22">
        <v>20</v>
      </c>
      <c r="L1286" s="28" t="s">
        <v>57</v>
      </c>
      <c r="M1286" s="22" t="s">
        <v>58</v>
      </c>
      <c r="N1286" s="22">
        <v>0</v>
      </c>
      <c r="O1286" s="22" t="s">
        <v>59</v>
      </c>
      <c r="P1286" s="22" t="s">
        <v>78</v>
      </c>
      <c r="R1286" s="23" t="s">
        <v>3943</v>
      </c>
      <c r="T1286" s="23">
        <v>240</v>
      </c>
      <c r="V1286" s="25" t="s">
        <v>613</v>
      </c>
      <c r="W1286" s="65" t="s">
        <v>3944</v>
      </c>
      <c r="X1286" s="106" t="s">
        <v>3945</v>
      </c>
      <c r="Y1286" s="25" t="s">
        <v>3946</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3947</v>
      </c>
      <c r="BR1286" s="5" t="s">
        <v>3948</v>
      </c>
    </row>
    <row r="1287" spans="1:70" hidden="1" x14ac:dyDescent="0.2">
      <c r="A1287" s="91">
        <v>1202</v>
      </c>
      <c r="B1287" s="229" t="s">
        <v>3941</v>
      </c>
      <c r="C1287" s="259" t="s">
        <v>3942</v>
      </c>
      <c r="D1287" s="229" t="s">
        <v>3949</v>
      </c>
      <c r="E1287" s="3" t="s">
        <v>3550</v>
      </c>
      <c r="F1287" s="26" t="s">
        <v>102</v>
      </c>
      <c r="G1287" s="26" t="s">
        <v>55</v>
      </c>
      <c r="H1287" s="26" t="s">
        <v>56</v>
      </c>
      <c r="J1287" s="22">
        <v>20</v>
      </c>
      <c r="L1287" s="28" t="s">
        <v>57</v>
      </c>
      <c r="M1287" s="22" t="s">
        <v>58</v>
      </c>
      <c r="N1287" s="22">
        <v>0</v>
      </c>
      <c r="O1287" s="22" t="s">
        <v>59</v>
      </c>
      <c r="P1287" s="22" t="s">
        <v>78</v>
      </c>
      <c r="R1287" s="23" t="s">
        <v>3943</v>
      </c>
      <c r="T1287" s="23">
        <v>240</v>
      </c>
      <c r="V1287" s="25" t="s">
        <v>613</v>
      </c>
      <c r="W1287" s="65" t="s">
        <v>3944</v>
      </c>
      <c r="X1287" s="106" t="s">
        <v>3945</v>
      </c>
      <c r="Y1287" s="25" t="s">
        <v>3946</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3947</v>
      </c>
      <c r="BR1287" s="5" t="s">
        <v>3948</v>
      </c>
    </row>
    <row r="1288" spans="1:70" hidden="1" x14ac:dyDescent="0.2">
      <c r="A1288" s="91">
        <v>1203</v>
      </c>
      <c r="B1288" s="229" t="s">
        <v>3950</v>
      </c>
      <c r="C1288" s="259" t="s">
        <v>3951</v>
      </c>
      <c r="D1288" s="229" t="s">
        <v>3952</v>
      </c>
      <c r="E1288" s="3" t="s">
        <v>3550</v>
      </c>
      <c r="F1288" s="26" t="s">
        <v>102</v>
      </c>
      <c r="G1288" s="26" t="s">
        <v>55</v>
      </c>
      <c r="H1288" s="26" t="s">
        <v>65</v>
      </c>
      <c r="J1288" s="22">
        <v>9.9</v>
      </c>
      <c r="L1288" s="28" t="s">
        <v>57</v>
      </c>
      <c r="M1288" s="22" t="s">
        <v>77</v>
      </c>
      <c r="N1288" s="22">
        <v>0</v>
      </c>
      <c r="O1288" s="22" t="s">
        <v>59</v>
      </c>
      <c r="P1288" s="22" t="s">
        <v>78</v>
      </c>
      <c r="Q1288" s="23" t="s">
        <v>3565</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3381</v>
      </c>
      <c r="BR1288" s="5" t="s">
        <v>3953</v>
      </c>
    </row>
    <row r="1289" spans="1:70" hidden="1" x14ac:dyDescent="0.2">
      <c r="A1289" s="91">
        <v>1204</v>
      </c>
      <c r="B1289" s="229" t="s">
        <v>3950</v>
      </c>
      <c r="C1289" s="259" t="s">
        <v>3951</v>
      </c>
      <c r="D1289" s="229" t="s">
        <v>3954</v>
      </c>
      <c r="E1289" s="3" t="s">
        <v>3550</v>
      </c>
      <c r="F1289" s="26" t="s">
        <v>102</v>
      </c>
      <c r="G1289" s="26" t="s">
        <v>55</v>
      </c>
      <c r="H1289" s="26" t="s">
        <v>65</v>
      </c>
      <c r="J1289" s="22">
        <v>19.2</v>
      </c>
      <c r="L1289" s="28" t="s">
        <v>57</v>
      </c>
      <c r="M1289" s="22" t="s">
        <v>58</v>
      </c>
      <c r="N1289" s="22">
        <v>0</v>
      </c>
      <c r="O1289" s="22" t="s">
        <v>59</v>
      </c>
      <c r="P1289" s="22" t="s">
        <v>78</v>
      </c>
      <c r="Q1289" s="23" t="s">
        <v>3955</v>
      </c>
      <c r="R1289" s="23" t="s">
        <v>3956</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3381</v>
      </c>
      <c r="BR1289" s="5" t="s">
        <v>3953</v>
      </c>
    </row>
    <row r="1290" spans="1:70" hidden="1" x14ac:dyDescent="0.2">
      <c r="A1290" s="91">
        <v>1205</v>
      </c>
      <c r="B1290" s="229" t="s">
        <v>3950</v>
      </c>
      <c r="C1290" s="259" t="s">
        <v>3951</v>
      </c>
      <c r="D1290" s="229" t="s">
        <v>3957</v>
      </c>
      <c r="E1290" s="3" t="s">
        <v>3550</v>
      </c>
      <c r="F1290" s="26" t="s">
        <v>70</v>
      </c>
      <c r="G1290" s="26" t="s">
        <v>55</v>
      </c>
      <c r="H1290" s="26" t="s">
        <v>584</v>
      </c>
      <c r="J1290" s="22">
        <v>9.9</v>
      </c>
      <c r="L1290" s="28" t="s">
        <v>57</v>
      </c>
      <c r="M1290" s="22" t="s">
        <v>77</v>
      </c>
      <c r="N1290" s="22">
        <v>0</v>
      </c>
      <c r="O1290" s="22" t="s">
        <v>59</v>
      </c>
      <c r="P1290" s="22" t="s">
        <v>78</v>
      </c>
      <c r="Q1290" s="23" t="s">
        <v>3565</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3381</v>
      </c>
      <c r="BR1290" s="5" t="s">
        <v>3953</v>
      </c>
    </row>
    <row r="1291" spans="1:70" hidden="1" x14ac:dyDescent="0.2">
      <c r="A1291" s="91">
        <v>1206</v>
      </c>
      <c r="B1291" s="229" t="s">
        <v>3950</v>
      </c>
      <c r="C1291" s="259" t="s">
        <v>3951</v>
      </c>
      <c r="D1291" s="229" t="s">
        <v>3958</v>
      </c>
      <c r="E1291" s="3" t="s">
        <v>3550</v>
      </c>
      <c r="F1291" s="26" t="s">
        <v>70</v>
      </c>
      <c r="G1291" s="26" t="s">
        <v>55</v>
      </c>
      <c r="H1291" s="26" t="s">
        <v>584</v>
      </c>
      <c r="J1291" s="22">
        <v>19.2</v>
      </c>
      <c r="L1291" s="28" t="s">
        <v>57</v>
      </c>
      <c r="M1291" s="22" t="s">
        <v>58</v>
      </c>
      <c r="N1291" s="22">
        <v>0</v>
      </c>
      <c r="O1291" s="22" t="s">
        <v>59</v>
      </c>
      <c r="P1291" s="22" t="s">
        <v>78</v>
      </c>
      <c r="Q1291" s="23" t="s">
        <v>3955</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3381</v>
      </c>
      <c r="BR1291" s="5" t="s">
        <v>3953</v>
      </c>
    </row>
    <row r="1292" spans="1:70" hidden="1" x14ac:dyDescent="0.2">
      <c r="A1292" s="91">
        <v>440</v>
      </c>
      <c r="B1292" s="229" t="s">
        <v>4169</v>
      </c>
      <c r="C1292" s="259" t="s">
        <v>4170</v>
      </c>
      <c r="D1292" s="229" t="s">
        <v>4171</v>
      </c>
      <c r="E1292" s="3" t="s">
        <v>3550</v>
      </c>
      <c r="F1292" s="26" t="s">
        <v>102</v>
      </c>
      <c r="G1292" s="26" t="s">
        <v>55</v>
      </c>
      <c r="H1292" s="26" t="s">
        <v>167</v>
      </c>
      <c r="J1292" s="22">
        <v>40</v>
      </c>
      <c r="L1292" s="28" t="s">
        <v>57</v>
      </c>
      <c r="M1292" s="22" t="s">
        <v>58</v>
      </c>
      <c r="N1292" s="22">
        <v>0</v>
      </c>
      <c r="O1292" s="22" t="s">
        <v>59</v>
      </c>
      <c r="P1292" s="22" t="s">
        <v>78</v>
      </c>
      <c r="Z1292" s="83" t="s">
        <v>62</v>
      </c>
      <c r="AA1292" s="6">
        <v>18</v>
      </c>
      <c r="BQ1292" s="6" t="s">
        <v>3252</v>
      </c>
    </row>
    <row r="1293" spans="1:70" hidden="1" x14ac:dyDescent="0.2">
      <c r="A1293" s="91">
        <v>722</v>
      </c>
      <c r="B1293" s="229" t="s">
        <v>4172</v>
      </c>
      <c r="C1293" s="259" t="s">
        <v>4173</v>
      </c>
      <c r="D1293" s="229" t="s">
        <v>3777</v>
      </c>
      <c r="E1293" s="3" t="s">
        <v>3550</v>
      </c>
      <c r="F1293" s="26" t="s">
        <v>102</v>
      </c>
      <c r="G1293" s="26" t="s">
        <v>55</v>
      </c>
      <c r="H1293" s="26" t="s">
        <v>65</v>
      </c>
      <c r="J1293" s="22">
        <v>40</v>
      </c>
      <c r="L1293" s="28" t="s">
        <v>57</v>
      </c>
      <c r="M1293" s="22" t="s">
        <v>58</v>
      </c>
      <c r="N1293" s="22">
        <v>0</v>
      </c>
      <c r="O1293" s="22" t="s">
        <v>59</v>
      </c>
      <c r="P1293" s="22" t="s">
        <v>78</v>
      </c>
      <c r="V1293" s="25" t="s">
        <v>642</v>
      </c>
      <c r="Y1293" s="165" t="s">
        <v>4174</v>
      </c>
      <c r="Z1293" s="83" t="s">
        <v>62</v>
      </c>
      <c r="AA1293" s="6">
        <v>9</v>
      </c>
      <c r="AC1293" s="5">
        <v>39.200000000000003</v>
      </c>
      <c r="AD1293" s="163" t="s">
        <v>79</v>
      </c>
      <c r="AE1293" s="163" t="s">
        <v>334</v>
      </c>
      <c r="AF1293" s="163">
        <v>8.8000000000000007</v>
      </c>
      <c r="AG1293" s="163" t="s">
        <v>79</v>
      </c>
      <c r="AH1293" s="163" t="s">
        <v>116</v>
      </c>
      <c r="BA1293" s="6">
        <v>24.7</v>
      </c>
      <c r="BB1293" s="164" t="s">
        <v>366</v>
      </c>
      <c r="BC1293" s="164" t="s">
        <v>3696</v>
      </c>
      <c r="BD1293" s="164">
        <v>2.6</v>
      </c>
      <c r="BE1293" s="164" t="s">
        <v>366</v>
      </c>
      <c r="BF1293" s="164" t="s">
        <v>450</v>
      </c>
      <c r="BQ1293" s="6" t="s">
        <v>4175</v>
      </c>
      <c r="BR1293" s="5" t="s">
        <v>1400</v>
      </c>
    </row>
    <row r="1294" spans="1:70" hidden="1" x14ac:dyDescent="0.2">
      <c r="A1294" s="91">
        <v>1348</v>
      </c>
      <c r="B1294" s="229" t="s">
        <v>3789</v>
      </c>
      <c r="C1294" s="259" t="s">
        <v>3790</v>
      </c>
      <c r="D1294" s="229" t="s">
        <v>3791</v>
      </c>
      <c r="E1294" s="123" t="s">
        <v>101</v>
      </c>
      <c r="F1294" s="179" t="s">
        <v>102</v>
      </c>
      <c r="G1294" s="179" t="s">
        <v>55</v>
      </c>
      <c r="H1294" s="179" t="s">
        <v>539</v>
      </c>
      <c r="I1294" s="179"/>
      <c r="J1294" s="176">
        <v>2</v>
      </c>
      <c r="K1294" s="180"/>
      <c r="L1294" s="180" t="s">
        <v>57</v>
      </c>
      <c r="M1294" s="176" t="s">
        <v>58</v>
      </c>
      <c r="N1294" s="176">
        <v>0</v>
      </c>
      <c r="O1294" s="176" t="s">
        <v>59</v>
      </c>
      <c r="P1294" s="176" t="s">
        <v>78</v>
      </c>
      <c r="Q1294" s="177"/>
      <c r="R1294" s="177"/>
      <c r="S1294" s="178"/>
      <c r="T1294" s="177"/>
      <c r="U1294" s="177"/>
      <c r="V1294" s="165" t="s">
        <v>61</v>
      </c>
      <c r="W1294" s="166"/>
      <c r="Y1294" s="165"/>
      <c r="Z1294" s="167" t="s">
        <v>62</v>
      </c>
      <c r="AA1294" s="164">
        <v>20</v>
      </c>
      <c r="AB1294" s="164">
        <v>10</v>
      </c>
      <c r="AC1294" s="163">
        <v>36</v>
      </c>
      <c r="AD1294" s="163" t="s">
        <v>79</v>
      </c>
      <c r="AE1294" s="163" t="s">
        <v>334</v>
      </c>
      <c r="AF1294" s="163"/>
      <c r="AG1294" s="163"/>
      <c r="AH1294" s="163"/>
      <c r="AI1294" s="163">
        <v>20</v>
      </c>
      <c r="AJ1294" s="163">
        <v>45</v>
      </c>
      <c r="AK1294" s="164"/>
      <c r="AL1294" s="164"/>
      <c r="AM1294" s="164"/>
      <c r="AN1294" s="164"/>
      <c r="AO1294" s="164"/>
      <c r="AP1294" s="164"/>
      <c r="AQ1294" s="164"/>
      <c r="AR1294" s="164"/>
      <c r="AS1294" s="163"/>
      <c r="AT1294" s="163"/>
      <c r="AU1294" s="163"/>
      <c r="AV1294" s="163"/>
      <c r="AW1294" s="163"/>
      <c r="AX1294" s="163"/>
      <c r="AY1294" s="163"/>
      <c r="AZ1294" s="163"/>
      <c r="BA1294" s="164">
        <v>26.8</v>
      </c>
      <c r="BB1294" s="164" t="s">
        <v>366</v>
      </c>
      <c r="BC1294" s="164" t="s">
        <v>334</v>
      </c>
      <c r="BD1294" s="164"/>
      <c r="BE1294" s="164"/>
      <c r="BF1294" s="164"/>
      <c r="BG1294" s="164">
        <v>21.8</v>
      </c>
      <c r="BH1294" s="164">
        <v>29.6</v>
      </c>
      <c r="BI1294" s="163"/>
      <c r="BJ1294" s="163"/>
      <c r="BK1294" s="163"/>
      <c r="BL1294" s="163"/>
      <c r="BM1294" s="163"/>
      <c r="BN1294" s="163"/>
      <c r="BO1294" s="163"/>
      <c r="BP1294" s="163"/>
      <c r="BQ1294" s="164" t="s">
        <v>3792</v>
      </c>
      <c r="BR1294" s="163" t="s">
        <v>3793</v>
      </c>
    </row>
    <row r="1295" spans="1:70" hidden="1" x14ac:dyDescent="0.2">
      <c r="A1295" s="91">
        <v>1349</v>
      </c>
      <c r="B1295" s="229" t="s">
        <v>3789</v>
      </c>
      <c r="C1295" s="259" t="s">
        <v>3790</v>
      </c>
      <c r="D1295" s="229" t="s">
        <v>3794</v>
      </c>
      <c r="E1295" s="123" t="s">
        <v>101</v>
      </c>
      <c r="F1295" s="179" t="s">
        <v>102</v>
      </c>
      <c r="G1295" s="179" t="s">
        <v>55</v>
      </c>
      <c r="H1295" s="179" t="s">
        <v>539</v>
      </c>
      <c r="I1295" s="179"/>
      <c r="J1295" s="176">
        <v>2</v>
      </c>
      <c r="K1295" s="180"/>
      <c r="L1295" s="180" t="s">
        <v>57</v>
      </c>
      <c r="M1295" s="176" t="s">
        <v>58</v>
      </c>
      <c r="N1295" s="176">
        <v>0</v>
      </c>
      <c r="O1295" s="176" t="s">
        <v>59</v>
      </c>
      <c r="P1295" s="176" t="s">
        <v>78</v>
      </c>
      <c r="Q1295" s="177"/>
      <c r="R1295" s="177"/>
      <c r="S1295" s="178"/>
      <c r="T1295" s="177"/>
      <c r="U1295" s="177"/>
      <c r="V1295" s="165" t="s">
        <v>61</v>
      </c>
      <c r="W1295" s="166"/>
      <c r="Y1295" s="165"/>
      <c r="Z1295" s="167" t="s">
        <v>62</v>
      </c>
      <c r="AA1295" s="164">
        <v>20</v>
      </c>
      <c r="AB1295" s="164">
        <v>10</v>
      </c>
      <c r="AC1295" s="163">
        <v>36</v>
      </c>
      <c r="AD1295" s="163" t="s">
        <v>79</v>
      </c>
      <c r="AE1295" s="163" t="s">
        <v>334</v>
      </c>
      <c r="AF1295" s="163"/>
      <c r="AG1295" s="163"/>
      <c r="AH1295" s="163"/>
      <c r="AI1295" s="163">
        <v>20</v>
      </c>
      <c r="AJ1295" s="163">
        <v>45</v>
      </c>
      <c r="AK1295" s="164"/>
      <c r="AL1295" s="164"/>
      <c r="AM1295" s="164"/>
      <c r="AN1295" s="164"/>
      <c r="AO1295" s="164"/>
      <c r="AP1295" s="164"/>
      <c r="AQ1295" s="164"/>
      <c r="AR1295" s="164"/>
      <c r="AS1295" s="163"/>
      <c r="AT1295" s="163"/>
      <c r="AU1295" s="163"/>
      <c r="AV1295" s="163"/>
      <c r="AW1295" s="163"/>
      <c r="AX1295" s="163"/>
      <c r="AY1295" s="163"/>
      <c r="AZ1295" s="163"/>
      <c r="BA1295" s="164">
        <v>26.8</v>
      </c>
      <c r="BB1295" s="164" t="s">
        <v>366</v>
      </c>
      <c r="BC1295" s="164" t="s">
        <v>334</v>
      </c>
      <c r="BD1295" s="164"/>
      <c r="BE1295" s="164"/>
      <c r="BF1295" s="164"/>
      <c r="BG1295" s="164">
        <v>21.8</v>
      </c>
      <c r="BH1295" s="164">
        <v>29.6</v>
      </c>
      <c r="BI1295" s="163"/>
      <c r="BJ1295" s="163"/>
      <c r="BK1295" s="163"/>
      <c r="BL1295" s="163"/>
      <c r="BM1295" s="163"/>
      <c r="BN1295" s="163"/>
      <c r="BO1295" s="163"/>
      <c r="BP1295" s="163"/>
      <c r="BQ1295" s="164" t="s">
        <v>3792</v>
      </c>
      <c r="BR1295" s="163" t="s">
        <v>3793</v>
      </c>
    </row>
    <row r="1296" spans="1:70" hidden="1" x14ac:dyDescent="0.2">
      <c r="A1296" s="91">
        <v>1350</v>
      </c>
      <c r="B1296" s="229" t="s">
        <v>3789</v>
      </c>
      <c r="C1296" s="259" t="s">
        <v>3790</v>
      </c>
      <c r="D1296" s="229" t="s">
        <v>3795</v>
      </c>
      <c r="E1296" s="123" t="s">
        <v>101</v>
      </c>
      <c r="F1296" s="179" t="s">
        <v>102</v>
      </c>
      <c r="G1296" s="179" t="s">
        <v>55</v>
      </c>
      <c r="H1296" s="179" t="s">
        <v>539</v>
      </c>
      <c r="I1296" s="179"/>
      <c r="J1296" s="176">
        <v>2</v>
      </c>
      <c r="K1296" s="180"/>
      <c r="L1296" s="180" t="s">
        <v>57</v>
      </c>
      <c r="M1296" s="176" t="s">
        <v>58</v>
      </c>
      <c r="N1296" s="176">
        <f>240-12</f>
        <v>228</v>
      </c>
      <c r="O1296" s="176" t="s">
        <v>59</v>
      </c>
      <c r="P1296" s="176" t="s">
        <v>4209</v>
      </c>
      <c r="Q1296" s="177"/>
      <c r="R1296" s="177"/>
      <c r="S1296" s="178"/>
      <c r="T1296" s="177"/>
      <c r="U1296" s="177"/>
      <c r="V1296" s="165" t="s">
        <v>61</v>
      </c>
      <c r="W1296" s="166"/>
      <c r="Y1296" s="165"/>
      <c r="Z1296" s="167" t="s">
        <v>62</v>
      </c>
      <c r="AA1296" s="164">
        <v>20</v>
      </c>
      <c r="AB1296" s="164">
        <v>10</v>
      </c>
      <c r="AC1296" s="163">
        <v>36</v>
      </c>
      <c r="AD1296" s="163" t="s">
        <v>79</v>
      </c>
      <c r="AE1296" s="163" t="s">
        <v>334</v>
      </c>
      <c r="AF1296" s="163"/>
      <c r="AG1296" s="163"/>
      <c r="AH1296" s="163"/>
      <c r="AI1296" s="163">
        <v>20</v>
      </c>
      <c r="AJ1296" s="163">
        <v>45</v>
      </c>
      <c r="AK1296" s="164"/>
      <c r="AL1296" s="164"/>
      <c r="AM1296" s="164"/>
      <c r="AN1296" s="164"/>
      <c r="AO1296" s="164"/>
      <c r="AP1296" s="164"/>
      <c r="AQ1296" s="164"/>
      <c r="AR1296" s="164"/>
      <c r="AS1296" s="163"/>
      <c r="AT1296" s="163"/>
      <c r="AU1296" s="163"/>
      <c r="AV1296" s="163"/>
      <c r="AW1296" s="163"/>
      <c r="AX1296" s="163"/>
      <c r="AY1296" s="163"/>
      <c r="AZ1296" s="163"/>
      <c r="BA1296" s="164">
        <v>26.8</v>
      </c>
      <c r="BB1296" s="164" t="s">
        <v>366</v>
      </c>
      <c r="BC1296" s="164" t="s">
        <v>334</v>
      </c>
      <c r="BD1296" s="164"/>
      <c r="BE1296" s="164"/>
      <c r="BF1296" s="164"/>
      <c r="BG1296" s="164">
        <v>21.8</v>
      </c>
      <c r="BH1296" s="164">
        <v>29.6</v>
      </c>
      <c r="BI1296" s="163"/>
      <c r="BJ1296" s="163"/>
      <c r="BK1296" s="163"/>
      <c r="BL1296" s="163"/>
      <c r="BM1296" s="163"/>
      <c r="BN1296" s="163"/>
      <c r="BO1296" s="163"/>
      <c r="BP1296" s="163"/>
      <c r="BQ1296" s="164" t="s">
        <v>3792</v>
      </c>
      <c r="BR1296" s="163" t="s">
        <v>3793</v>
      </c>
    </row>
    <row r="1297" spans="1:70" hidden="1" x14ac:dyDescent="0.2">
      <c r="A1297" s="91">
        <v>1351</v>
      </c>
      <c r="B1297" s="229" t="s">
        <v>3789</v>
      </c>
      <c r="C1297" s="259" t="s">
        <v>3790</v>
      </c>
      <c r="D1297" s="229" t="s">
        <v>3796</v>
      </c>
      <c r="E1297" s="123" t="s">
        <v>101</v>
      </c>
      <c r="F1297" s="179" t="s">
        <v>102</v>
      </c>
      <c r="G1297" s="179" t="s">
        <v>55</v>
      </c>
      <c r="H1297" s="179" t="s">
        <v>539</v>
      </c>
      <c r="I1297" s="179"/>
      <c r="J1297" s="176">
        <v>2</v>
      </c>
      <c r="K1297" s="180"/>
      <c r="L1297" s="180" t="s">
        <v>57</v>
      </c>
      <c r="M1297" s="176" t="s">
        <v>58</v>
      </c>
      <c r="N1297" s="176">
        <f>240-12</f>
        <v>228</v>
      </c>
      <c r="O1297" s="176" t="s">
        <v>59</v>
      </c>
      <c r="P1297" s="176" t="s">
        <v>4210</v>
      </c>
      <c r="Q1297" s="177"/>
      <c r="R1297" s="177"/>
      <c r="S1297" s="178"/>
      <c r="T1297" s="177"/>
      <c r="U1297" s="177"/>
      <c r="V1297" s="165" t="s">
        <v>61</v>
      </c>
      <c r="W1297" s="166"/>
      <c r="Y1297" s="165"/>
      <c r="Z1297" s="167" t="s">
        <v>62</v>
      </c>
      <c r="AA1297" s="164">
        <v>20</v>
      </c>
      <c r="AB1297" s="164">
        <v>10</v>
      </c>
      <c r="AC1297" s="163">
        <v>36</v>
      </c>
      <c r="AD1297" s="163" t="s">
        <v>79</v>
      </c>
      <c r="AE1297" s="163" t="s">
        <v>334</v>
      </c>
      <c r="AF1297" s="163"/>
      <c r="AG1297" s="163"/>
      <c r="AH1297" s="163"/>
      <c r="AI1297" s="163">
        <v>20</v>
      </c>
      <c r="AJ1297" s="163">
        <v>45</v>
      </c>
      <c r="AK1297" s="164"/>
      <c r="AL1297" s="164"/>
      <c r="AM1297" s="164"/>
      <c r="AN1297" s="164"/>
      <c r="AO1297" s="164"/>
      <c r="AP1297" s="164"/>
      <c r="AQ1297" s="164"/>
      <c r="AR1297" s="164"/>
      <c r="AS1297" s="163"/>
      <c r="AT1297" s="163"/>
      <c r="AU1297" s="163"/>
      <c r="AV1297" s="163"/>
      <c r="AW1297" s="163"/>
      <c r="AX1297" s="163"/>
      <c r="AY1297" s="163"/>
      <c r="AZ1297" s="163"/>
      <c r="BA1297" s="164">
        <v>26.8</v>
      </c>
      <c r="BB1297" s="164" t="s">
        <v>366</v>
      </c>
      <c r="BC1297" s="164" t="s">
        <v>334</v>
      </c>
      <c r="BD1297" s="164"/>
      <c r="BE1297" s="164"/>
      <c r="BF1297" s="164"/>
      <c r="BG1297" s="164">
        <v>21.8</v>
      </c>
      <c r="BH1297" s="164">
        <v>29.6</v>
      </c>
      <c r="BI1297" s="163"/>
      <c r="BJ1297" s="163"/>
      <c r="BK1297" s="163"/>
      <c r="BL1297" s="163"/>
      <c r="BM1297" s="163"/>
      <c r="BN1297" s="163"/>
      <c r="BO1297" s="163"/>
      <c r="BP1297" s="163"/>
      <c r="BQ1297" s="164" t="s">
        <v>3792</v>
      </c>
      <c r="BR1297" s="163" t="s">
        <v>3793</v>
      </c>
    </row>
    <row r="1298" spans="1:70" hidden="1" x14ac:dyDescent="0.2">
      <c r="A1298" s="91">
        <v>1352</v>
      </c>
      <c r="B1298" s="229" t="s">
        <v>3789</v>
      </c>
      <c r="C1298" s="259" t="s">
        <v>3790</v>
      </c>
      <c r="D1298" s="229" t="s">
        <v>3797</v>
      </c>
      <c r="E1298" s="123" t="s">
        <v>101</v>
      </c>
      <c r="F1298" s="179" t="s">
        <v>102</v>
      </c>
      <c r="G1298" s="179" t="s">
        <v>55</v>
      </c>
      <c r="H1298" s="179" t="s">
        <v>539</v>
      </c>
      <c r="I1298" s="179"/>
      <c r="J1298" s="176">
        <v>2</v>
      </c>
      <c r="K1298" s="180"/>
      <c r="L1298" s="180" t="s">
        <v>57</v>
      </c>
      <c r="M1298" s="176" t="s">
        <v>58</v>
      </c>
      <c r="N1298" s="176">
        <f>672-12</f>
        <v>660</v>
      </c>
      <c r="O1298" s="176" t="s">
        <v>59</v>
      </c>
      <c r="P1298" s="176" t="s">
        <v>4209</v>
      </c>
      <c r="Q1298" s="177"/>
      <c r="R1298" s="177"/>
      <c r="S1298" s="178"/>
      <c r="T1298" s="177"/>
      <c r="U1298" s="177"/>
      <c r="V1298" s="165" t="s">
        <v>61</v>
      </c>
      <c r="W1298" s="166"/>
      <c r="Y1298" s="165"/>
      <c r="Z1298" s="167" t="s">
        <v>62</v>
      </c>
      <c r="AA1298" s="164">
        <v>20</v>
      </c>
      <c r="AB1298" s="164">
        <v>10</v>
      </c>
      <c r="AC1298" s="163">
        <v>36</v>
      </c>
      <c r="AD1298" s="163" t="s">
        <v>79</v>
      </c>
      <c r="AE1298" s="163" t="s">
        <v>334</v>
      </c>
      <c r="AF1298" s="163"/>
      <c r="AG1298" s="163"/>
      <c r="AH1298" s="163"/>
      <c r="AI1298" s="163">
        <v>20</v>
      </c>
      <c r="AJ1298" s="163">
        <v>45</v>
      </c>
      <c r="AK1298" s="164"/>
      <c r="AL1298" s="164"/>
      <c r="AM1298" s="164"/>
      <c r="AN1298" s="164"/>
      <c r="AO1298" s="164"/>
      <c r="AP1298" s="164"/>
      <c r="AQ1298" s="164"/>
      <c r="AR1298" s="164"/>
      <c r="AS1298" s="163"/>
      <c r="AT1298" s="163"/>
      <c r="AU1298" s="163"/>
      <c r="AV1298" s="163"/>
      <c r="AW1298" s="163"/>
      <c r="AX1298" s="163"/>
      <c r="AY1298" s="163"/>
      <c r="AZ1298" s="163"/>
      <c r="BA1298" s="164">
        <v>26.8</v>
      </c>
      <c r="BB1298" s="164" t="s">
        <v>366</v>
      </c>
      <c r="BC1298" s="164" t="s">
        <v>334</v>
      </c>
      <c r="BD1298" s="164"/>
      <c r="BE1298" s="164"/>
      <c r="BF1298" s="164"/>
      <c r="BG1298" s="164">
        <v>21.8</v>
      </c>
      <c r="BH1298" s="164">
        <v>29.6</v>
      </c>
      <c r="BI1298" s="163"/>
      <c r="BJ1298" s="163"/>
      <c r="BK1298" s="163"/>
      <c r="BL1298" s="163"/>
      <c r="BM1298" s="163"/>
      <c r="BN1298" s="163"/>
      <c r="BO1298" s="163"/>
      <c r="BP1298" s="163"/>
      <c r="BQ1298" s="164" t="s">
        <v>3792</v>
      </c>
      <c r="BR1298" s="163" t="s">
        <v>3793</v>
      </c>
    </row>
    <row r="1299" spans="1:70" hidden="1" x14ac:dyDescent="0.2">
      <c r="A1299" s="91">
        <v>1353</v>
      </c>
      <c r="B1299" s="229" t="s">
        <v>3789</v>
      </c>
      <c r="C1299" s="259" t="s">
        <v>3790</v>
      </c>
      <c r="D1299" s="229" t="s">
        <v>3798</v>
      </c>
      <c r="E1299" s="123" t="s">
        <v>101</v>
      </c>
      <c r="F1299" s="179" t="s">
        <v>102</v>
      </c>
      <c r="G1299" s="179" t="s">
        <v>55</v>
      </c>
      <c r="H1299" s="179" t="s">
        <v>539</v>
      </c>
      <c r="I1299" s="179"/>
      <c r="J1299" s="176">
        <v>2</v>
      </c>
      <c r="K1299" s="180"/>
      <c r="L1299" s="180" t="s">
        <v>57</v>
      </c>
      <c r="M1299" s="176" t="s">
        <v>58</v>
      </c>
      <c r="N1299" s="176">
        <f>672-12</f>
        <v>660</v>
      </c>
      <c r="O1299" s="176" t="s">
        <v>59</v>
      </c>
      <c r="P1299" s="176" t="s">
        <v>4210</v>
      </c>
      <c r="Q1299" s="177"/>
      <c r="R1299" s="177"/>
      <c r="S1299" s="178"/>
      <c r="T1299" s="177"/>
      <c r="U1299" s="177"/>
      <c r="V1299" s="165" t="s">
        <v>61</v>
      </c>
      <c r="W1299" s="166"/>
      <c r="Y1299" s="165"/>
      <c r="Z1299" s="167" t="s">
        <v>62</v>
      </c>
      <c r="AA1299" s="164">
        <v>20</v>
      </c>
      <c r="AB1299" s="164">
        <v>10</v>
      </c>
      <c r="AC1299" s="163">
        <v>36</v>
      </c>
      <c r="AD1299" s="163" t="s">
        <v>79</v>
      </c>
      <c r="AE1299" s="163" t="s">
        <v>334</v>
      </c>
      <c r="AF1299" s="163"/>
      <c r="AG1299" s="163"/>
      <c r="AH1299" s="163"/>
      <c r="AI1299" s="163">
        <v>20</v>
      </c>
      <c r="AJ1299" s="163">
        <v>45</v>
      </c>
      <c r="AK1299" s="164"/>
      <c r="AL1299" s="164"/>
      <c r="AM1299" s="164"/>
      <c r="AN1299" s="164"/>
      <c r="AO1299" s="164"/>
      <c r="AP1299" s="164"/>
      <c r="AQ1299" s="164"/>
      <c r="AR1299" s="164"/>
      <c r="AS1299" s="163"/>
      <c r="AT1299" s="163"/>
      <c r="AU1299" s="163"/>
      <c r="AV1299" s="163"/>
      <c r="AW1299" s="163"/>
      <c r="AX1299" s="163"/>
      <c r="AY1299" s="163"/>
      <c r="AZ1299" s="163"/>
      <c r="BA1299" s="164">
        <v>26.8</v>
      </c>
      <c r="BB1299" s="164" t="s">
        <v>366</v>
      </c>
      <c r="BC1299" s="164" t="s">
        <v>334</v>
      </c>
      <c r="BD1299" s="164"/>
      <c r="BE1299" s="164"/>
      <c r="BF1299" s="164"/>
      <c r="BG1299" s="164">
        <v>21.8</v>
      </c>
      <c r="BH1299" s="164">
        <v>29.6</v>
      </c>
      <c r="BI1299" s="163"/>
      <c r="BJ1299" s="163"/>
      <c r="BK1299" s="163"/>
      <c r="BL1299" s="163"/>
      <c r="BM1299" s="163"/>
      <c r="BN1299" s="163"/>
      <c r="BO1299" s="163"/>
      <c r="BP1299" s="163"/>
      <c r="BQ1299" s="164" t="s">
        <v>3792</v>
      </c>
      <c r="BR1299" s="163" t="s">
        <v>3793</v>
      </c>
    </row>
    <row r="1300" spans="1:70" hidden="1" x14ac:dyDescent="0.2">
      <c r="A1300" s="91">
        <v>1354</v>
      </c>
      <c r="B1300" s="229" t="s">
        <v>4222</v>
      </c>
      <c r="C1300" s="259" t="s">
        <v>4221</v>
      </c>
      <c r="D1300" s="229" t="s">
        <v>1956</v>
      </c>
      <c r="E1300" s="123" t="s">
        <v>101</v>
      </c>
      <c r="F1300" s="179" t="s">
        <v>102</v>
      </c>
      <c r="J1300" s="22">
        <v>4</v>
      </c>
      <c r="L1300" s="180" t="s">
        <v>57</v>
      </c>
      <c r="M1300" s="22" t="s">
        <v>58</v>
      </c>
      <c r="N1300" s="22">
        <v>0</v>
      </c>
      <c r="O1300" s="22" t="s">
        <v>59</v>
      </c>
      <c r="P1300" s="22" t="s">
        <v>78</v>
      </c>
      <c r="R1300" s="23" t="s">
        <v>4227</v>
      </c>
      <c r="Z1300" s="167" t="s">
        <v>62</v>
      </c>
      <c r="AA1300" s="6">
        <v>24</v>
      </c>
      <c r="AB1300" s="6">
        <v>12</v>
      </c>
      <c r="AC1300" s="5">
        <v>25</v>
      </c>
      <c r="AD1300" s="163" t="s">
        <v>79</v>
      </c>
      <c r="AE1300" s="5" t="s">
        <v>189</v>
      </c>
      <c r="AI1300" s="5">
        <v>20</v>
      </c>
      <c r="AJ1300" s="5">
        <v>37</v>
      </c>
      <c r="BA1300" s="6">
        <v>22.8</v>
      </c>
      <c r="BB1300" s="164" t="s">
        <v>366</v>
      </c>
      <c r="BC1300" s="6" t="s">
        <v>189</v>
      </c>
      <c r="BG1300" s="6">
        <v>16.7</v>
      </c>
      <c r="BH1300" s="6">
        <v>32.9</v>
      </c>
      <c r="BQ1300" s="6" t="s">
        <v>4226</v>
      </c>
    </row>
    <row r="1301" spans="1:70" hidden="1" x14ac:dyDescent="0.2">
      <c r="A1301" s="91">
        <v>1355</v>
      </c>
      <c r="B1301" s="229" t="s">
        <v>4222</v>
      </c>
      <c r="C1301" s="259" t="s">
        <v>4221</v>
      </c>
      <c r="D1301" s="229" t="s">
        <v>4223</v>
      </c>
      <c r="E1301" s="123" t="s">
        <v>101</v>
      </c>
      <c r="F1301" s="179" t="s">
        <v>102</v>
      </c>
      <c r="J1301" s="22">
        <v>4</v>
      </c>
      <c r="L1301" s="180" t="s">
        <v>57</v>
      </c>
      <c r="M1301" s="176" t="s">
        <v>58</v>
      </c>
      <c r="N1301" s="22">
        <v>336</v>
      </c>
      <c r="O1301" s="22" t="s">
        <v>59</v>
      </c>
      <c r="P1301" s="22" t="s">
        <v>78</v>
      </c>
      <c r="R1301" s="177" t="s">
        <v>4227</v>
      </c>
      <c r="Z1301" s="167" t="s">
        <v>62</v>
      </c>
      <c r="AA1301" s="6">
        <v>8</v>
      </c>
      <c r="AB1301" s="6">
        <v>2</v>
      </c>
      <c r="AC1301" s="5">
        <v>24</v>
      </c>
      <c r="AD1301" s="163" t="s">
        <v>79</v>
      </c>
      <c r="AE1301" s="163" t="s">
        <v>189</v>
      </c>
      <c r="AI1301" s="5">
        <v>21</v>
      </c>
      <c r="AJ1301" s="5">
        <v>27</v>
      </c>
      <c r="BA1301" s="6">
        <v>22.1</v>
      </c>
      <c r="BB1301" s="164" t="s">
        <v>366</v>
      </c>
      <c r="BC1301" s="164" t="s">
        <v>189</v>
      </c>
      <c r="BG1301" s="6">
        <v>18.100000000000001</v>
      </c>
      <c r="BH1301" s="6">
        <v>32.9</v>
      </c>
      <c r="BQ1301" s="164" t="s">
        <v>4226</v>
      </c>
    </row>
    <row r="1302" spans="1:70" hidden="1" x14ac:dyDescent="0.2">
      <c r="A1302" s="91">
        <v>1356</v>
      </c>
      <c r="B1302" s="229" t="s">
        <v>4222</v>
      </c>
      <c r="C1302" s="259" t="s">
        <v>4221</v>
      </c>
      <c r="D1302" s="229" t="s">
        <v>4224</v>
      </c>
      <c r="E1302" s="123" t="s">
        <v>101</v>
      </c>
      <c r="F1302" s="179" t="s">
        <v>102</v>
      </c>
      <c r="J1302" s="22">
        <v>4</v>
      </c>
      <c r="L1302" s="180" t="s">
        <v>57</v>
      </c>
      <c r="M1302" s="176" t="s">
        <v>58</v>
      </c>
      <c r="N1302" s="176">
        <v>336</v>
      </c>
      <c r="O1302" s="22" t="s">
        <v>59</v>
      </c>
      <c r="P1302" s="22" t="s">
        <v>78</v>
      </c>
      <c r="R1302" s="177" t="s">
        <v>4227</v>
      </c>
      <c r="Z1302" s="167" t="s">
        <v>62</v>
      </c>
      <c r="AA1302" s="6">
        <v>8</v>
      </c>
      <c r="AB1302" s="6">
        <v>5</v>
      </c>
      <c r="AC1302" s="5">
        <v>28</v>
      </c>
      <c r="AD1302" s="163" t="s">
        <v>79</v>
      </c>
      <c r="AE1302" s="163" t="s">
        <v>189</v>
      </c>
      <c r="AI1302" s="5">
        <v>21</v>
      </c>
      <c r="AJ1302" s="5">
        <v>33</v>
      </c>
      <c r="BA1302" s="6">
        <v>20.7</v>
      </c>
      <c r="BB1302" s="164" t="s">
        <v>366</v>
      </c>
      <c r="BC1302" s="164" t="s">
        <v>189</v>
      </c>
      <c r="BG1302" s="6">
        <v>20.7</v>
      </c>
      <c r="BH1302" s="6">
        <v>26.4</v>
      </c>
      <c r="BQ1302" s="164" t="s">
        <v>4226</v>
      </c>
    </row>
    <row r="1303" spans="1:70" hidden="1" x14ac:dyDescent="0.2">
      <c r="A1303" s="91">
        <v>1357</v>
      </c>
      <c r="B1303" s="229" t="s">
        <v>4222</v>
      </c>
      <c r="C1303" s="259" t="s">
        <v>4221</v>
      </c>
      <c r="D1303" s="229" t="s">
        <v>4225</v>
      </c>
      <c r="E1303" s="123" t="s">
        <v>101</v>
      </c>
      <c r="F1303" s="179" t="s">
        <v>102</v>
      </c>
      <c r="J1303" s="22">
        <v>4</v>
      </c>
      <c r="L1303" s="180" t="s">
        <v>57</v>
      </c>
      <c r="M1303" s="176" t="s">
        <v>58</v>
      </c>
      <c r="N1303" s="176">
        <v>336</v>
      </c>
      <c r="O1303" s="22" t="s">
        <v>59</v>
      </c>
      <c r="P1303" s="22" t="s">
        <v>78</v>
      </c>
      <c r="R1303" s="177" t="s">
        <v>4227</v>
      </c>
      <c r="Z1303" s="167" t="s">
        <v>62</v>
      </c>
      <c r="AA1303" s="6">
        <v>8</v>
      </c>
      <c r="AB1303" s="6">
        <v>5</v>
      </c>
      <c r="AC1303" s="5">
        <v>24</v>
      </c>
      <c r="AD1303" s="163" t="s">
        <v>79</v>
      </c>
      <c r="AE1303" s="163" t="s">
        <v>189</v>
      </c>
      <c r="AI1303" s="5">
        <v>20</v>
      </c>
      <c r="AJ1303" s="5">
        <v>37</v>
      </c>
      <c r="BA1303" s="6">
        <v>24</v>
      </c>
      <c r="BB1303" s="164" t="s">
        <v>366</v>
      </c>
      <c r="BC1303" s="164" t="s">
        <v>189</v>
      </c>
      <c r="BG1303" s="6">
        <v>24</v>
      </c>
      <c r="BH1303" s="6">
        <v>27.1</v>
      </c>
      <c r="BQ1303" s="164" t="s">
        <v>4226</v>
      </c>
    </row>
    <row r="1304" spans="1:70" hidden="1" x14ac:dyDescent="0.2">
      <c r="A1304" s="91">
        <v>1358</v>
      </c>
      <c r="B1304" s="231" t="s">
        <v>721</v>
      </c>
      <c r="C1304" s="259" t="s">
        <v>4244</v>
      </c>
      <c r="D1304" s="231" t="s">
        <v>4239</v>
      </c>
      <c r="E1304" s="123" t="s">
        <v>4236</v>
      </c>
      <c r="F1304" s="179" t="s">
        <v>4237</v>
      </c>
      <c r="G1304" s="179" t="s">
        <v>55</v>
      </c>
      <c r="H1304" s="179" t="s">
        <v>1944</v>
      </c>
      <c r="I1304" s="179" t="s">
        <v>4245</v>
      </c>
      <c r="J1304" s="176">
        <v>600</v>
      </c>
      <c r="K1304" s="180"/>
      <c r="L1304" s="180" t="s">
        <v>57</v>
      </c>
      <c r="M1304" s="176" t="s">
        <v>58</v>
      </c>
      <c r="N1304" s="176" t="s">
        <v>4250</v>
      </c>
      <c r="O1304" s="176" t="s">
        <v>59</v>
      </c>
      <c r="P1304" s="176" t="s">
        <v>4252</v>
      </c>
      <c r="Q1304" s="177" t="s">
        <v>53</v>
      </c>
      <c r="R1304" s="177"/>
      <c r="S1304" s="178"/>
      <c r="T1304" s="177"/>
      <c r="U1304" s="177"/>
      <c r="V1304" s="165"/>
      <c r="W1304" s="166"/>
      <c r="X1304" s="166"/>
      <c r="Y1304" s="165"/>
      <c r="Z1304" s="167" t="s">
        <v>62</v>
      </c>
      <c r="AA1304" s="164">
        <v>8</v>
      </c>
      <c r="AB1304" s="164">
        <v>0</v>
      </c>
      <c r="AC1304" s="163">
        <v>29</v>
      </c>
      <c r="AD1304" s="163" t="s">
        <v>79</v>
      </c>
      <c r="AE1304" s="163" t="s">
        <v>334</v>
      </c>
      <c r="AF1304" s="163">
        <v>5</v>
      </c>
      <c r="AG1304" s="163" t="s">
        <v>79</v>
      </c>
      <c r="AH1304" s="163" t="s">
        <v>116</v>
      </c>
      <c r="AI1304" s="163"/>
      <c r="AJ1304" s="163"/>
      <c r="AK1304" s="164">
        <v>84</v>
      </c>
      <c r="AL1304" s="164" t="s">
        <v>80</v>
      </c>
      <c r="AM1304" s="164" t="s">
        <v>334</v>
      </c>
      <c r="AN1304" s="164">
        <v>9</v>
      </c>
      <c r="AO1304" s="164" t="s">
        <v>80</v>
      </c>
      <c r="AP1304" s="164" t="s">
        <v>116</v>
      </c>
      <c r="AQ1304" s="164"/>
      <c r="AR1304" s="164"/>
      <c r="AS1304" s="163"/>
      <c r="AT1304" s="163"/>
      <c r="AU1304" s="163"/>
      <c r="AV1304" s="163"/>
      <c r="AW1304" s="163"/>
      <c r="AX1304" s="163"/>
      <c r="AY1304" s="163"/>
      <c r="AZ1304" s="163"/>
      <c r="BA1304" s="164"/>
      <c r="BB1304" s="164"/>
      <c r="BC1304" s="164"/>
      <c r="BD1304" s="164"/>
      <c r="BE1304" s="164"/>
      <c r="BF1304" s="164"/>
      <c r="BG1304" s="164"/>
      <c r="BH1304" s="164"/>
      <c r="BI1304" s="163"/>
      <c r="BJ1304" s="163"/>
      <c r="BK1304" s="163"/>
      <c r="BL1304" s="163"/>
      <c r="BM1304" s="163"/>
      <c r="BN1304" s="163"/>
      <c r="BO1304" s="163"/>
      <c r="BP1304" s="163"/>
      <c r="BQ1304" s="164" t="s">
        <v>194</v>
      </c>
      <c r="BR1304" s="163" t="s">
        <v>723</v>
      </c>
    </row>
    <row r="1305" spans="1:70" hidden="1" x14ac:dyDescent="0.2">
      <c r="A1305" s="91">
        <v>1359</v>
      </c>
      <c r="B1305" s="231" t="s">
        <v>721</v>
      </c>
      <c r="C1305" s="259" t="s">
        <v>4244</v>
      </c>
      <c r="D1305" s="231" t="s">
        <v>4243</v>
      </c>
      <c r="E1305" s="123" t="s">
        <v>4238</v>
      </c>
      <c r="F1305" s="179" t="s">
        <v>4237</v>
      </c>
      <c r="G1305" s="179" t="s">
        <v>55</v>
      </c>
      <c r="H1305" s="179" t="s">
        <v>1944</v>
      </c>
      <c r="I1305" s="179" t="s">
        <v>4245</v>
      </c>
      <c r="J1305" s="22">
        <v>600</v>
      </c>
      <c r="L1305" s="180" t="s">
        <v>57</v>
      </c>
      <c r="M1305" s="176" t="s">
        <v>58</v>
      </c>
      <c r="N1305" s="176" t="s">
        <v>4250</v>
      </c>
      <c r="O1305" s="22" t="s">
        <v>59</v>
      </c>
      <c r="P1305" s="176" t="s">
        <v>4252</v>
      </c>
      <c r="Q1305" s="177" t="s">
        <v>53</v>
      </c>
      <c r="Z1305" s="167" t="s">
        <v>62</v>
      </c>
      <c r="AA1305" s="164">
        <v>8</v>
      </c>
      <c r="AB1305" s="164">
        <v>0</v>
      </c>
      <c r="AC1305" s="163">
        <v>29</v>
      </c>
      <c r="AD1305" s="163" t="s">
        <v>79</v>
      </c>
      <c r="AE1305" s="163" t="s">
        <v>334</v>
      </c>
      <c r="AF1305" s="163">
        <v>6</v>
      </c>
      <c r="AG1305" s="163" t="s">
        <v>79</v>
      </c>
      <c r="AH1305" s="163" t="s">
        <v>116</v>
      </c>
      <c r="AI1305" s="163"/>
      <c r="AJ1305" s="163"/>
      <c r="AK1305" s="164">
        <v>85</v>
      </c>
      <c r="AL1305" s="164" t="s">
        <v>80</v>
      </c>
      <c r="AM1305" s="164" t="s">
        <v>334</v>
      </c>
      <c r="AN1305" s="164">
        <v>10</v>
      </c>
      <c r="AO1305" s="164" t="s">
        <v>80</v>
      </c>
      <c r="AP1305" s="164" t="s">
        <v>116</v>
      </c>
      <c r="AQ1305" s="164"/>
      <c r="AR1305" s="164"/>
      <c r="AS1305" s="163"/>
      <c r="AT1305" s="163"/>
      <c r="AU1305" s="163"/>
      <c r="AV1305" s="163"/>
      <c r="AW1305" s="163"/>
      <c r="AX1305" s="163"/>
      <c r="AY1305" s="163"/>
      <c r="AZ1305" s="163"/>
      <c r="BA1305" s="164"/>
      <c r="BB1305" s="164"/>
      <c r="BC1305" s="164"/>
      <c r="BD1305" s="164"/>
      <c r="BE1305" s="164"/>
      <c r="BF1305" s="164"/>
      <c r="BG1305" s="164"/>
      <c r="BH1305" s="164"/>
      <c r="BI1305" s="163"/>
      <c r="BJ1305" s="163"/>
      <c r="BK1305" s="163"/>
      <c r="BL1305" s="163"/>
      <c r="BM1305" s="163"/>
      <c r="BN1305" s="163"/>
      <c r="BO1305" s="163"/>
      <c r="BP1305" s="163"/>
      <c r="BQ1305" s="164" t="s">
        <v>194</v>
      </c>
      <c r="BR1305" s="163" t="s">
        <v>723</v>
      </c>
    </row>
    <row r="1306" spans="1:70" hidden="1" x14ac:dyDescent="0.2">
      <c r="A1306" s="91">
        <v>1360</v>
      </c>
      <c r="B1306" s="229" t="s">
        <v>4240</v>
      </c>
      <c r="C1306" s="259" t="s">
        <v>4242</v>
      </c>
      <c r="D1306" s="231" t="s">
        <v>4239</v>
      </c>
      <c r="E1306" s="3" t="s">
        <v>4236</v>
      </c>
      <c r="F1306" s="179" t="s">
        <v>4237</v>
      </c>
      <c r="G1306" s="179" t="s">
        <v>55</v>
      </c>
      <c r="H1306" s="179" t="s">
        <v>1944</v>
      </c>
      <c r="I1306" s="179" t="s">
        <v>4241</v>
      </c>
      <c r="J1306" s="22">
        <v>600</v>
      </c>
      <c r="L1306" s="180" t="s">
        <v>57</v>
      </c>
      <c r="M1306" s="176" t="s">
        <v>58</v>
      </c>
      <c r="N1306" s="176" t="s">
        <v>4251</v>
      </c>
      <c r="O1306" s="22" t="s">
        <v>59</v>
      </c>
      <c r="P1306" s="176" t="s">
        <v>4253</v>
      </c>
      <c r="Q1306" s="177" t="s">
        <v>53</v>
      </c>
      <c r="Z1306" s="167" t="s">
        <v>62</v>
      </c>
      <c r="AA1306" s="6">
        <v>8</v>
      </c>
      <c r="AB1306" s="6">
        <v>0</v>
      </c>
      <c r="AD1306" s="5" t="s">
        <v>79</v>
      </c>
      <c r="AI1306" s="5">
        <v>22</v>
      </c>
      <c r="AJ1306" s="5">
        <v>26</v>
      </c>
      <c r="AO1306" s="6" t="s">
        <v>80</v>
      </c>
      <c r="AQ1306" s="6">
        <v>67</v>
      </c>
      <c r="AR1306" s="6">
        <v>84</v>
      </c>
      <c r="BR1306" s="163"/>
    </row>
    <row r="1307" spans="1:70" hidden="1" x14ac:dyDescent="0.2">
      <c r="A1307" s="91">
        <v>1361</v>
      </c>
      <c r="B1307" s="229" t="s">
        <v>4254</v>
      </c>
      <c r="C1307" s="259" t="s">
        <v>4255</v>
      </c>
      <c r="D1307" s="229" t="s">
        <v>4265</v>
      </c>
      <c r="E1307" s="123" t="s">
        <v>101</v>
      </c>
      <c r="F1307" s="179" t="s">
        <v>102</v>
      </c>
      <c r="G1307" s="179" t="s">
        <v>55</v>
      </c>
      <c r="H1307" s="26" t="s">
        <v>4256</v>
      </c>
      <c r="I1307" s="179" t="s">
        <v>4257</v>
      </c>
      <c r="J1307" s="22">
        <v>1</v>
      </c>
      <c r="L1307" s="28" t="s">
        <v>57</v>
      </c>
      <c r="M1307" s="176" t="s">
        <v>58</v>
      </c>
      <c r="N1307" s="22">
        <v>0</v>
      </c>
      <c r="O1307" s="22" t="s">
        <v>59</v>
      </c>
      <c r="P1307" s="22" t="s">
        <v>78</v>
      </c>
      <c r="Z1307" s="167" t="s">
        <v>62</v>
      </c>
      <c r="AA1307" s="6">
        <v>11</v>
      </c>
      <c r="AB1307" s="6">
        <v>11</v>
      </c>
      <c r="AC1307" s="5">
        <v>57</v>
      </c>
      <c r="AD1307" s="163" t="s">
        <v>79</v>
      </c>
      <c r="AE1307" s="5" t="s">
        <v>537</v>
      </c>
      <c r="AI1307" s="5">
        <v>51</v>
      </c>
      <c r="AJ1307" s="5">
        <v>64</v>
      </c>
      <c r="AK1307" s="6">
        <v>71.5</v>
      </c>
      <c r="AL1307" s="6" t="s">
        <v>80</v>
      </c>
      <c r="AM1307" s="6" t="s">
        <v>537</v>
      </c>
      <c r="AQ1307" s="6">
        <v>55</v>
      </c>
      <c r="AR1307" s="6">
        <v>87.6</v>
      </c>
      <c r="BQ1307" s="6" t="s">
        <v>2082</v>
      </c>
    </row>
    <row r="1308" spans="1:70" hidden="1" x14ac:dyDescent="0.2">
      <c r="A1308" s="91">
        <v>1362</v>
      </c>
      <c r="B1308" s="229" t="s">
        <v>4254</v>
      </c>
      <c r="C1308" s="259" t="s">
        <v>4255</v>
      </c>
      <c r="D1308" s="231" t="s">
        <v>204</v>
      </c>
      <c r="E1308" s="123" t="s">
        <v>101</v>
      </c>
      <c r="F1308" s="179" t="s">
        <v>102</v>
      </c>
      <c r="G1308" s="179" t="s">
        <v>55</v>
      </c>
      <c r="H1308" s="179" t="s">
        <v>4256</v>
      </c>
      <c r="I1308" s="26" t="s">
        <v>4257</v>
      </c>
      <c r="J1308" s="22">
        <v>1</v>
      </c>
      <c r="L1308" s="28" t="s">
        <v>57</v>
      </c>
      <c r="M1308" s="176" t="s">
        <v>58</v>
      </c>
      <c r="N1308" s="22">
        <v>168</v>
      </c>
      <c r="O1308" s="22" t="s">
        <v>59</v>
      </c>
      <c r="P1308" s="22" t="s">
        <v>78</v>
      </c>
      <c r="Z1308" s="167" t="s">
        <v>62</v>
      </c>
      <c r="AA1308" s="164">
        <v>11</v>
      </c>
      <c r="AB1308" s="164">
        <v>11</v>
      </c>
      <c r="AC1308" s="163">
        <v>57</v>
      </c>
      <c r="AD1308" s="163" t="s">
        <v>79</v>
      </c>
      <c r="AE1308" s="163" t="s">
        <v>537</v>
      </c>
      <c r="AF1308" s="163"/>
      <c r="AG1308" s="163"/>
      <c r="AH1308" s="163"/>
      <c r="AI1308" s="163">
        <v>51</v>
      </c>
      <c r="AJ1308" s="163">
        <v>64</v>
      </c>
      <c r="AK1308" s="164">
        <v>71.5</v>
      </c>
      <c r="AL1308" s="164" t="s">
        <v>80</v>
      </c>
      <c r="AM1308" s="164" t="s">
        <v>537</v>
      </c>
      <c r="AN1308" s="164"/>
      <c r="AO1308" s="164"/>
      <c r="AP1308" s="164"/>
      <c r="AQ1308" s="164">
        <v>55</v>
      </c>
      <c r="AR1308" s="164">
        <v>87.6</v>
      </c>
      <c r="BQ1308" s="164" t="s">
        <v>2082</v>
      </c>
    </row>
    <row r="1309" spans="1:70" hidden="1" x14ac:dyDescent="0.2">
      <c r="A1309" s="91">
        <v>1363</v>
      </c>
      <c r="B1309" s="229" t="s">
        <v>4254</v>
      </c>
      <c r="C1309" s="259" t="s">
        <v>4255</v>
      </c>
      <c r="D1309" s="231" t="s">
        <v>53</v>
      </c>
      <c r="E1309" s="3" t="s">
        <v>53</v>
      </c>
      <c r="F1309" s="179" t="s">
        <v>102</v>
      </c>
      <c r="G1309" s="179" t="s">
        <v>55</v>
      </c>
      <c r="H1309" s="26" t="s">
        <v>4263</v>
      </c>
      <c r="J1309" s="22">
        <v>600</v>
      </c>
      <c r="L1309" s="28" t="s">
        <v>57</v>
      </c>
      <c r="M1309" s="176" t="s">
        <v>58</v>
      </c>
      <c r="N1309" s="22" t="s">
        <v>4266</v>
      </c>
      <c r="O1309" s="22" t="s">
        <v>59</v>
      </c>
      <c r="P1309" s="22" t="s">
        <v>4267</v>
      </c>
      <c r="Z1309" s="167" t="s">
        <v>62</v>
      </c>
      <c r="AA1309" s="164">
        <v>11</v>
      </c>
      <c r="AB1309" s="164">
        <v>11</v>
      </c>
      <c r="AC1309" s="163">
        <v>57</v>
      </c>
      <c r="AD1309" s="163" t="s">
        <v>79</v>
      </c>
      <c r="AE1309" s="163" t="s">
        <v>537</v>
      </c>
      <c r="AF1309" s="163"/>
      <c r="AG1309" s="163"/>
      <c r="AH1309" s="163"/>
      <c r="AI1309" s="163">
        <v>51</v>
      </c>
      <c r="AJ1309" s="163">
        <v>64</v>
      </c>
      <c r="AK1309" s="164">
        <v>71.5</v>
      </c>
      <c r="AL1309" s="164" t="s">
        <v>80</v>
      </c>
      <c r="AM1309" s="164" t="s">
        <v>537</v>
      </c>
      <c r="AN1309" s="164"/>
      <c r="AO1309" s="164"/>
      <c r="AP1309" s="164"/>
      <c r="AQ1309" s="164">
        <v>55</v>
      </c>
      <c r="AR1309" s="164">
        <v>87.6</v>
      </c>
      <c r="BQ1309" s="164" t="s">
        <v>2082</v>
      </c>
    </row>
  </sheetData>
  <autoFilter ref="A2:BR1309" xr:uid="{00000000-0009-0000-0000-000000000000}">
    <filterColumn colId="1">
      <filters>
        <filter val="Yu 2004"/>
      </filters>
    </filterColumn>
  </autoFilter>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 ref="C1300" r:id="rId40" xr:uid="{57E39A06-FA2E-413A-B5B9-0B05932CC0FE}"/>
    <hyperlink ref="C1301" r:id="rId41" xr:uid="{7B0311BF-F02A-46DA-A32A-B841E251F7A7}"/>
    <hyperlink ref="C1302" r:id="rId42" xr:uid="{3C03F1C4-18F9-44CB-A324-BC13B6359CCA}"/>
    <hyperlink ref="C1303" r:id="rId43" xr:uid="{A3AE64F7-D9CD-46FA-A1BA-85972CE322CB}"/>
    <hyperlink ref="C1304" r:id="rId44" xr:uid="{E6A59CA5-21F8-48D1-A5DA-4DF56B51D66D}"/>
    <hyperlink ref="C1305" r:id="rId45" xr:uid="{34FA3AD2-EAAC-489F-8FC5-828853B1E6BF}"/>
    <hyperlink ref="C1306" r:id="rId46" xr:uid="{B5466EFF-F4BA-45D2-A555-0928F0312271}"/>
    <hyperlink ref="C1307" r:id="rId47" xr:uid="{28D961A6-FD5B-41C4-ABA0-3059192F40CE}"/>
    <hyperlink ref="C1308" r:id="rId48" xr:uid="{B9859EDE-01D9-499A-A5F7-B7AFD060A93C}"/>
    <hyperlink ref="C1309" r:id="rId49" xr:uid="{1AB73DC5-9271-427C-85C7-3EAA6E8C4EC1}"/>
  </hyperlinks>
  <pageMargins left="0.7" right="0.7" top="0.75" bottom="0.75" header="0.3" footer="0.3"/>
  <pageSetup paperSize="9" orientation="portrait" r:id="rId50"/>
  <legacyDrawing r:id="rId5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 G1304:G1306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41"/>
  <sheetViews>
    <sheetView zoomScale="90" zoomScaleNormal="90" workbookViewId="0">
      <pane xSplit="5" ySplit="1" topLeftCell="F909" activePane="bottomRight" state="frozen"/>
      <selection pane="topRight" activeCell="F1" sqref="F1"/>
      <selection pane="bottomLeft" activeCell="A2" sqref="A2"/>
      <selection pane="bottomRight" activeCell="A940" sqref="A940"/>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1310</v>
      </c>
      <c r="W346" s="194">
        <v>1143</v>
      </c>
      <c r="X346" s="194" t="s">
        <v>1201</v>
      </c>
      <c r="Y346" s="194" t="s">
        <v>334</v>
      </c>
      <c r="Z346" s="195">
        <v>513</v>
      </c>
      <c r="AA346" s="195" t="s">
        <v>1201</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1310</v>
      </c>
      <c r="W347" s="194">
        <v>529</v>
      </c>
      <c r="X347" s="194" t="s">
        <v>1201</v>
      </c>
      <c r="Y347" s="194" t="s">
        <v>334</v>
      </c>
      <c r="Z347" s="195">
        <v>611</v>
      </c>
      <c r="AA347" s="195" t="s">
        <v>1201</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1310</v>
      </c>
      <c r="W348" s="194">
        <v>621</v>
      </c>
      <c r="X348" s="194" t="s">
        <v>1201</v>
      </c>
      <c r="Y348" s="194" t="s">
        <v>334</v>
      </c>
      <c r="Z348" s="195">
        <v>340</v>
      </c>
      <c r="AA348" s="195" t="s">
        <v>1201</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1310</v>
      </c>
      <c r="W349" s="194">
        <v>777</v>
      </c>
      <c r="X349" s="194" t="s">
        <v>1201</v>
      </c>
      <c r="Y349" s="194" t="s">
        <v>334</v>
      </c>
      <c r="Z349" s="195">
        <v>455</v>
      </c>
      <c r="AA349" s="195" t="s">
        <v>1201</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1253</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1253</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1253</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1388</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1391</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1391</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1208</v>
      </c>
      <c r="K414" s="46" t="s">
        <v>941</v>
      </c>
      <c r="L414" s="47">
        <v>122</v>
      </c>
      <c r="M414" s="47" t="s">
        <v>446</v>
      </c>
      <c r="N414" s="47" t="s">
        <v>1752</v>
      </c>
      <c r="O414" s="46" t="s">
        <v>937</v>
      </c>
      <c r="P414" s="48">
        <v>2.88</v>
      </c>
      <c r="Q414" s="48" t="s">
        <v>1207</v>
      </c>
      <c r="R414" s="48" t="s">
        <v>1751</v>
      </c>
      <c r="S414" s="49">
        <v>184</v>
      </c>
      <c r="T414" s="49" t="s">
        <v>1207</v>
      </c>
      <c r="U414" s="49" t="s">
        <v>1752</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1208</v>
      </c>
      <c r="K415" s="46" t="s">
        <v>941</v>
      </c>
      <c r="O415" s="46" t="s">
        <v>940</v>
      </c>
      <c r="P415" s="48">
        <v>2.1</v>
      </c>
      <c r="Q415" s="48" t="s">
        <v>1207</v>
      </c>
      <c r="R415" s="48" t="s">
        <v>1751</v>
      </c>
      <c r="AD415" s="70" t="s">
        <v>1805</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1208</v>
      </c>
      <c r="K416" s="46" t="s">
        <v>941</v>
      </c>
      <c r="O416" s="46" t="s">
        <v>940</v>
      </c>
      <c r="P416" s="48">
        <v>3.5</v>
      </c>
      <c r="Q416" s="48" t="s">
        <v>1207</v>
      </c>
      <c r="R416" s="48" t="s">
        <v>1751</v>
      </c>
      <c r="AD416" s="70" t="s">
        <v>1805</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1208</v>
      </c>
      <c r="K417" s="46" t="s">
        <v>941</v>
      </c>
      <c r="O417" s="46" t="s">
        <v>940</v>
      </c>
      <c r="P417" s="48">
        <v>4.5</v>
      </c>
      <c r="Q417" s="48" t="s">
        <v>1207</v>
      </c>
      <c r="R417" s="48" t="s">
        <v>1751</v>
      </c>
      <c r="AD417" s="70" t="s">
        <v>1805</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1208</v>
      </c>
      <c r="K418" s="46" t="s">
        <v>941</v>
      </c>
      <c r="O418" s="46" t="s">
        <v>940</v>
      </c>
      <c r="P418" s="48">
        <v>3.8</v>
      </c>
      <c r="Q418" s="48" t="s">
        <v>1207</v>
      </c>
      <c r="R418" s="48" t="s">
        <v>1751</v>
      </c>
      <c r="AD418" s="70" t="s">
        <v>1805</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1208</v>
      </c>
      <c r="K419" s="46" t="s">
        <v>334</v>
      </c>
      <c r="L419" s="47">
        <v>4.3600000000000003</v>
      </c>
      <c r="M419" s="47" t="s">
        <v>1208</v>
      </c>
      <c r="N419" s="47" t="s">
        <v>116</v>
      </c>
      <c r="O419" s="46" t="s">
        <v>940</v>
      </c>
      <c r="P419" s="48">
        <v>4.9400000000000004</v>
      </c>
      <c r="Q419" s="48" t="s">
        <v>1207</v>
      </c>
      <c r="R419" s="48" t="s">
        <v>115</v>
      </c>
      <c r="S419" s="49">
        <v>1.8</v>
      </c>
      <c r="T419" s="49" t="s">
        <v>1207</v>
      </c>
      <c r="U419" s="49" t="s">
        <v>116</v>
      </c>
      <c r="V419" s="62" t="s">
        <v>939</v>
      </c>
      <c r="AD419" s="70" t="s">
        <v>1806</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1208</v>
      </c>
      <c r="K420" s="46" t="s">
        <v>941</v>
      </c>
      <c r="L420" s="47">
        <v>40</v>
      </c>
      <c r="M420" s="47" t="s">
        <v>446</v>
      </c>
      <c r="N420" s="47" t="s">
        <v>1752</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1208</v>
      </c>
      <c r="K421" s="46" t="s">
        <v>941</v>
      </c>
      <c r="L421" s="47">
        <v>34</v>
      </c>
      <c r="M421" s="47" t="s">
        <v>446</v>
      </c>
      <c r="N421" s="47" t="s">
        <v>1752</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1807</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1807</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1807</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1807</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1208</v>
      </c>
      <c r="K426" s="46" t="s">
        <v>941</v>
      </c>
      <c r="L426" s="47">
        <v>59</v>
      </c>
      <c r="M426" s="47" t="s">
        <v>446</v>
      </c>
      <c r="N426" s="47" t="s">
        <v>1752</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1208</v>
      </c>
      <c r="K427" s="46" t="s">
        <v>941</v>
      </c>
      <c r="L427" s="47">
        <v>34</v>
      </c>
      <c r="M427" s="47" t="s">
        <v>446</v>
      </c>
      <c r="N427" s="47" t="s">
        <v>1752</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1208</v>
      </c>
      <c r="K428" s="46" t="s">
        <v>941</v>
      </c>
      <c r="L428" s="47">
        <v>120</v>
      </c>
      <c r="M428" s="47" t="s">
        <v>446</v>
      </c>
      <c r="N428" s="47" t="s">
        <v>1752</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1208</v>
      </c>
      <c r="K429" s="46" t="s">
        <v>941</v>
      </c>
      <c r="L429" s="47">
        <v>98</v>
      </c>
      <c r="M429" s="47" t="s">
        <v>446</v>
      </c>
      <c r="N429" s="47" t="s">
        <v>1752</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1208</v>
      </c>
      <c r="K430" s="46" t="s">
        <v>941</v>
      </c>
      <c r="O430" s="46" t="s">
        <v>937</v>
      </c>
      <c r="P430" s="48">
        <v>16.100000000000001</v>
      </c>
      <c r="Q430" s="48" t="s">
        <v>1207</v>
      </c>
      <c r="R430" s="48" t="s">
        <v>1808</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1208</v>
      </c>
      <c r="K431" s="46" t="s">
        <v>941</v>
      </c>
      <c r="O431" s="46" t="s">
        <v>937</v>
      </c>
      <c r="P431" s="48">
        <v>6.14</v>
      </c>
      <c r="Q431" s="48" t="s">
        <v>1207</v>
      </c>
      <c r="R431" s="48" t="s">
        <v>1808</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1208</v>
      </c>
      <c r="K432" s="46" t="s">
        <v>941</v>
      </c>
      <c r="O432" s="46" t="s">
        <v>937</v>
      </c>
      <c r="P432" s="48">
        <v>23.2</v>
      </c>
      <c r="Q432" s="48" t="s">
        <v>1207</v>
      </c>
      <c r="R432" s="48" t="s">
        <v>1808</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1208</v>
      </c>
      <c r="K433" s="46" t="s">
        <v>941</v>
      </c>
      <c r="O433" s="46" t="s">
        <v>937</v>
      </c>
      <c r="P433" s="48">
        <v>5</v>
      </c>
      <c r="Q433" s="48" t="s">
        <v>1207</v>
      </c>
      <c r="R433" s="48" t="s">
        <v>1808</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1208</v>
      </c>
      <c r="K434" s="46" t="s">
        <v>941</v>
      </c>
      <c r="O434" s="46" t="s">
        <v>937</v>
      </c>
      <c r="P434" s="48">
        <v>0.57999999999999996</v>
      </c>
      <c r="Q434" s="48" t="s">
        <v>1207</v>
      </c>
      <c r="R434" s="48" t="s">
        <v>1808</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1208</v>
      </c>
      <c r="K435" s="46" t="s">
        <v>941</v>
      </c>
      <c r="O435" s="46" t="s">
        <v>937</v>
      </c>
      <c r="P435" s="48">
        <v>1.17</v>
      </c>
      <c r="Q435" s="48" t="s">
        <v>1207</v>
      </c>
      <c r="R435" s="48" t="s">
        <v>1808</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1208</v>
      </c>
      <c r="K436" s="46" t="s">
        <v>941</v>
      </c>
      <c r="O436" s="46" t="s">
        <v>937</v>
      </c>
      <c r="P436" s="48">
        <v>2.37</v>
      </c>
      <c r="Q436" s="48" t="s">
        <v>1207</v>
      </c>
      <c r="R436" s="48" t="s">
        <v>1808</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1208</v>
      </c>
      <c r="K437" s="46" t="s">
        <v>941</v>
      </c>
      <c r="O437" s="46" t="s">
        <v>937</v>
      </c>
      <c r="P437" s="48">
        <v>2.75</v>
      </c>
      <c r="Q437" s="48" t="s">
        <v>1207</v>
      </c>
      <c r="R437" s="48" t="s">
        <v>1808</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1208</v>
      </c>
      <c r="K438" s="46" t="s">
        <v>941</v>
      </c>
      <c r="O438" s="46" t="s">
        <v>937</v>
      </c>
      <c r="P438" s="48">
        <v>5.83</v>
      </c>
      <c r="Q438" s="48" t="s">
        <v>1207</v>
      </c>
      <c r="R438" s="48" t="s">
        <v>1808</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1208</v>
      </c>
      <c r="K439" s="46" t="s">
        <v>941</v>
      </c>
      <c r="O439" s="46" t="s">
        <v>937</v>
      </c>
      <c r="P439" s="48">
        <v>10.63</v>
      </c>
      <c r="Q439" s="48" t="s">
        <v>1207</v>
      </c>
      <c r="R439" s="48" t="s">
        <v>1808</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1208</v>
      </c>
      <c r="K440" s="46" t="s">
        <v>941</v>
      </c>
      <c r="O440" s="46" t="s">
        <v>937</v>
      </c>
      <c r="P440" s="48">
        <v>24.67</v>
      </c>
      <c r="Q440" s="48" t="s">
        <v>1207</v>
      </c>
      <c r="R440" s="48" t="s">
        <v>1808</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1208</v>
      </c>
      <c r="K441" s="46" t="s">
        <v>941</v>
      </c>
      <c r="O441" s="46" t="s">
        <v>937</v>
      </c>
      <c r="P441" s="48">
        <v>30.96</v>
      </c>
      <c r="Q441" s="48" t="s">
        <v>1207</v>
      </c>
      <c r="R441" s="48" t="s">
        <v>1808</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1208</v>
      </c>
      <c r="K442" s="46" t="s">
        <v>941</v>
      </c>
      <c r="O442" s="46" t="s">
        <v>937</v>
      </c>
      <c r="P442" s="48">
        <v>36.06</v>
      </c>
      <c r="Q442" s="48" t="s">
        <v>1207</v>
      </c>
      <c r="R442" s="48" t="s">
        <v>1808</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1208</v>
      </c>
      <c r="K443" s="46" t="s">
        <v>941</v>
      </c>
      <c r="O443" s="46" t="s">
        <v>937</v>
      </c>
      <c r="P443" s="48">
        <v>8.61</v>
      </c>
      <c r="Q443" s="48" t="s">
        <v>1207</v>
      </c>
      <c r="R443" s="48" t="s">
        <v>1808</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1917</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1918</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1918</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1918</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1918</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1829</v>
      </c>
      <c r="AC449" s="61" t="s">
        <v>966</v>
      </c>
      <c r="AD449" s="70" t="s">
        <v>1919</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1829</v>
      </c>
      <c r="AC450" s="61" t="s">
        <v>1185</v>
      </c>
      <c r="AD450" s="70" t="s">
        <v>1920</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1921</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1922</v>
      </c>
      <c r="V454" s="62" t="s">
        <v>939</v>
      </c>
      <c r="AD454" s="70" t="s">
        <v>1923</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1924</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1922</v>
      </c>
      <c r="O457" s="46" t="s">
        <v>937</v>
      </c>
      <c r="P457" s="48">
        <v>1.3</v>
      </c>
      <c r="Q457" s="48" t="s">
        <v>956</v>
      </c>
      <c r="R457" s="48" t="s">
        <v>334</v>
      </c>
      <c r="S457" s="49">
        <v>0.1</v>
      </c>
      <c r="T457" s="49" t="s">
        <v>956</v>
      </c>
      <c r="U457" s="49" t="s">
        <v>1922</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1922</v>
      </c>
      <c r="O458" s="46" t="s">
        <v>937</v>
      </c>
      <c r="P458" s="48">
        <v>2.8</v>
      </c>
      <c r="Q458" s="48" t="s">
        <v>956</v>
      </c>
      <c r="R458" s="48" t="s">
        <v>334</v>
      </c>
      <c r="S458" s="49">
        <v>0.3</v>
      </c>
      <c r="T458" s="49" t="s">
        <v>956</v>
      </c>
      <c r="U458" s="49" t="s">
        <v>1922</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1922</v>
      </c>
      <c r="O459" s="46" t="s">
        <v>937</v>
      </c>
      <c r="P459" s="48">
        <v>2.9</v>
      </c>
      <c r="Q459" s="48" t="s">
        <v>956</v>
      </c>
      <c r="R459" s="48" t="s">
        <v>334</v>
      </c>
      <c r="S459" s="49">
        <v>0.5</v>
      </c>
      <c r="T459" s="49" t="s">
        <v>956</v>
      </c>
      <c r="U459" s="49" t="s">
        <v>1922</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1922</v>
      </c>
      <c r="O460" s="46" t="s">
        <v>937</v>
      </c>
      <c r="P460" s="48">
        <v>8</v>
      </c>
      <c r="Q460" s="48" t="s">
        <v>959</v>
      </c>
      <c r="R460" s="48" t="s">
        <v>115</v>
      </c>
      <c r="S460" s="49">
        <v>1.3</v>
      </c>
      <c r="T460" s="49" t="s">
        <v>959</v>
      </c>
      <c r="U460" s="49" t="s">
        <v>1922</v>
      </c>
      <c r="V460" s="62" t="s">
        <v>939</v>
      </c>
      <c r="W460" s="54">
        <v>0.64</v>
      </c>
      <c r="X460" s="54" t="s">
        <v>944</v>
      </c>
      <c r="Y460" s="54" t="s">
        <v>334</v>
      </c>
      <c r="Z460" s="56">
        <v>0.14000000000000001</v>
      </c>
      <c r="AA460" s="56" t="s">
        <v>944</v>
      </c>
      <c r="AB460" s="56" t="s">
        <v>1922</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1922</v>
      </c>
      <c r="O461" s="46" t="s">
        <v>940</v>
      </c>
      <c r="P461" s="48">
        <v>6.8</v>
      </c>
      <c r="Q461" s="48" t="s">
        <v>959</v>
      </c>
      <c r="R461" s="48" t="s">
        <v>115</v>
      </c>
      <c r="S461" s="49">
        <v>0.7</v>
      </c>
      <c r="T461" s="49" t="s">
        <v>959</v>
      </c>
      <c r="U461" s="49" t="s">
        <v>1922</v>
      </c>
      <c r="V461" s="62" t="s">
        <v>939</v>
      </c>
      <c r="W461" s="54">
        <v>0.69</v>
      </c>
      <c r="X461" s="54" t="s">
        <v>944</v>
      </c>
      <c r="Y461" s="54" t="s">
        <v>334</v>
      </c>
      <c r="Z461" s="56">
        <v>0.11</v>
      </c>
      <c r="AA461" s="56" t="s">
        <v>944</v>
      </c>
      <c r="AB461" s="56" t="s">
        <v>1922</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1925</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1926</v>
      </c>
      <c r="O467" s="46" t="s">
        <v>937</v>
      </c>
      <c r="P467" s="48">
        <v>2</v>
      </c>
      <c r="Q467" s="48" t="s">
        <v>959</v>
      </c>
      <c r="R467" s="48" t="s">
        <v>115</v>
      </c>
      <c r="S467" s="49">
        <v>0.3</v>
      </c>
      <c r="T467" s="49" t="s">
        <v>959</v>
      </c>
      <c r="U467" s="49" t="s">
        <v>1926</v>
      </c>
      <c r="V467" s="62" t="s">
        <v>939</v>
      </c>
      <c r="AD467" s="70" t="s">
        <v>1927</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1926</v>
      </c>
      <c r="O468" s="46" t="s">
        <v>937</v>
      </c>
      <c r="P468" s="48">
        <v>1.5</v>
      </c>
      <c r="Q468" s="48" t="s">
        <v>959</v>
      </c>
      <c r="R468" s="48" t="s">
        <v>115</v>
      </c>
      <c r="S468" s="49">
        <v>0.5</v>
      </c>
      <c r="T468" s="49" t="s">
        <v>959</v>
      </c>
      <c r="U468" s="49" t="s">
        <v>1926</v>
      </c>
      <c r="V468" s="62" t="s">
        <v>939</v>
      </c>
      <c r="AD468" s="70" t="s">
        <v>1927</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1926</v>
      </c>
      <c r="O469" s="46" t="s">
        <v>937</v>
      </c>
      <c r="P469" s="48">
        <v>2.2000000000000002</v>
      </c>
      <c r="Q469" s="48" t="s">
        <v>959</v>
      </c>
      <c r="R469" s="48" t="s">
        <v>115</v>
      </c>
      <c r="S469" s="49">
        <v>0.4</v>
      </c>
      <c r="T469" s="49" t="s">
        <v>959</v>
      </c>
      <c r="U469" s="49" t="s">
        <v>1926</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1926</v>
      </c>
      <c r="O470" s="46" t="s">
        <v>937</v>
      </c>
      <c r="P470" s="48">
        <v>1.5</v>
      </c>
      <c r="Q470" s="48" t="s">
        <v>959</v>
      </c>
      <c r="R470" s="48" t="s">
        <v>115</v>
      </c>
      <c r="S470" s="49">
        <v>0.2</v>
      </c>
      <c r="T470" s="49" t="s">
        <v>959</v>
      </c>
      <c r="U470" s="49" t="s">
        <v>1926</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1928</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1929</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1930</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1930</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1931</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1932</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1932</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1932</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2130</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2130</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2130</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2130</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2130</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2130</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2130</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2130</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2130</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2130</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2130</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2130</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2130</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2130</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2130</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2130</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2512</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2513</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2512</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2673</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2673</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2673</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2673</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2673</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2673</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2514</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2515</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2516</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2517</v>
      </c>
      <c r="M511" s="47" t="s">
        <v>964</v>
      </c>
      <c r="N511" s="47" t="s">
        <v>1096</v>
      </c>
      <c r="O511" s="46" t="s">
        <v>937</v>
      </c>
      <c r="P511" s="48">
        <v>58</v>
      </c>
      <c r="Q511" s="48" t="s">
        <v>965</v>
      </c>
      <c r="R511" s="48" t="s">
        <v>334</v>
      </c>
      <c r="S511" s="49" t="s">
        <v>2518</v>
      </c>
      <c r="T511" s="49" t="s">
        <v>965</v>
      </c>
      <c r="U511" s="49" t="s">
        <v>1096</v>
      </c>
      <c r="V511" s="62" t="s">
        <v>939</v>
      </c>
      <c r="W511" s="54">
        <v>36</v>
      </c>
      <c r="X511" s="54" t="s">
        <v>963</v>
      </c>
      <c r="Y511" s="54" t="s">
        <v>334</v>
      </c>
      <c r="Z511" s="56" t="s">
        <v>2519</v>
      </c>
      <c r="AA511" s="56" t="s">
        <v>963</v>
      </c>
      <c r="AB511" s="56" t="s">
        <v>1096</v>
      </c>
      <c r="AC511" s="61" t="s">
        <v>966</v>
      </c>
      <c r="AD511" s="70" t="s">
        <v>2520</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2521</v>
      </c>
      <c r="M512" s="47" t="s">
        <v>964</v>
      </c>
      <c r="N512" s="47" t="s">
        <v>1096</v>
      </c>
      <c r="O512" s="46" t="s">
        <v>937</v>
      </c>
      <c r="P512" s="48">
        <v>59</v>
      </c>
      <c r="Q512" s="48" t="s">
        <v>965</v>
      </c>
      <c r="R512" s="48" t="s">
        <v>334</v>
      </c>
      <c r="S512" s="49" t="s">
        <v>2522</v>
      </c>
      <c r="T512" s="49" t="s">
        <v>965</v>
      </c>
      <c r="U512" s="49" t="s">
        <v>1096</v>
      </c>
      <c r="V512" s="62" t="s">
        <v>939</v>
      </c>
      <c r="W512" s="54">
        <v>30.4</v>
      </c>
      <c r="X512" s="54" t="s">
        <v>963</v>
      </c>
      <c r="Y512" s="54" t="s">
        <v>334</v>
      </c>
      <c r="Z512" s="56" t="s">
        <v>2523</v>
      </c>
      <c r="AA512" s="56" t="s">
        <v>963</v>
      </c>
      <c r="AB512" s="56" t="s">
        <v>1096</v>
      </c>
      <c r="AC512" s="61" t="s">
        <v>966</v>
      </c>
      <c r="AD512" s="70" t="s">
        <v>2520</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2524</v>
      </c>
      <c r="M513" s="47" t="s">
        <v>964</v>
      </c>
      <c r="N513" s="47" t="s">
        <v>1096</v>
      </c>
      <c r="O513" s="46" t="s">
        <v>937</v>
      </c>
      <c r="P513" s="48">
        <v>58</v>
      </c>
      <c r="Q513" s="48" t="s">
        <v>965</v>
      </c>
      <c r="R513" s="48" t="s">
        <v>334</v>
      </c>
      <c r="S513" s="49" t="s">
        <v>2522</v>
      </c>
      <c r="T513" s="49" t="s">
        <v>965</v>
      </c>
      <c r="U513" s="49" t="s">
        <v>1096</v>
      </c>
      <c r="V513" s="62" t="s">
        <v>939</v>
      </c>
      <c r="W513" s="54">
        <v>33.200000000000003</v>
      </c>
      <c r="X513" s="54" t="s">
        <v>963</v>
      </c>
      <c r="Y513" s="54" t="s">
        <v>334</v>
      </c>
      <c r="Z513" s="56" t="s">
        <v>2525</v>
      </c>
      <c r="AA513" s="56" t="s">
        <v>963</v>
      </c>
      <c r="AB513" s="56" t="s">
        <v>1096</v>
      </c>
      <c r="AC513" s="61" t="s">
        <v>966</v>
      </c>
      <c r="AD513" s="70" t="s">
        <v>2520</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2526</v>
      </c>
      <c r="M514" s="47" t="s">
        <v>964</v>
      </c>
      <c r="N514" s="47" t="s">
        <v>1096</v>
      </c>
      <c r="O514" s="46" t="s">
        <v>937</v>
      </c>
      <c r="P514" s="48">
        <v>12</v>
      </c>
      <c r="Q514" s="48" t="s">
        <v>965</v>
      </c>
      <c r="R514" s="48" t="s">
        <v>334</v>
      </c>
      <c r="S514" s="49" t="s">
        <v>2527</v>
      </c>
      <c r="T514" s="49" t="s">
        <v>965</v>
      </c>
      <c r="U514" s="49" t="s">
        <v>1096</v>
      </c>
      <c r="V514" s="62" t="s">
        <v>939</v>
      </c>
      <c r="W514" s="54">
        <v>124</v>
      </c>
      <c r="X514" s="54" t="s">
        <v>963</v>
      </c>
      <c r="Y514" s="54" t="s">
        <v>334</v>
      </c>
      <c r="Z514" s="56" t="s">
        <v>2528</v>
      </c>
      <c r="AA514" s="56" t="s">
        <v>963</v>
      </c>
      <c r="AB514" s="56" t="s">
        <v>1096</v>
      </c>
      <c r="AC514" s="61" t="s">
        <v>945</v>
      </c>
      <c r="AD514" s="70" t="s">
        <v>2520</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2529</v>
      </c>
      <c r="M515" s="47" t="s">
        <v>964</v>
      </c>
      <c r="N515" s="47" t="s">
        <v>1096</v>
      </c>
      <c r="O515" s="46" t="s">
        <v>937</v>
      </c>
      <c r="P515" s="48">
        <v>12</v>
      </c>
      <c r="Q515" s="48" t="s">
        <v>965</v>
      </c>
      <c r="R515" s="48" t="s">
        <v>334</v>
      </c>
      <c r="S515" s="49" t="s">
        <v>2530</v>
      </c>
      <c r="T515" s="49" t="s">
        <v>965</v>
      </c>
      <c r="U515" s="49" t="s">
        <v>1096</v>
      </c>
      <c r="V515" s="62" t="s">
        <v>939</v>
      </c>
      <c r="W515" s="54">
        <v>119</v>
      </c>
      <c r="X515" s="54" t="s">
        <v>963</v>
      </c>
      <c r="Y515" s="54" t="s">
        <v>334</v>
      </c>
      <c r="Z515" s="56" t="s">
        <v>2531</v>
      </c>
      <c r="AA515" s="56" t="s">
        <v>963</v>
      </c>
      <c r="AB515" s="56" t="s">
        <v>1096</v>
      </c>
      <c r="AC515" s="61" t="s">
        <v>945</v>
      </c>
      <c r="AD515" s="70" t="s">
        <v>2520</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2532</v>
      </c>
      <c r="M516" s="47" t="s">
        <v>964</v>
      </c>
      <c r="N516" s="47" t="s">
        <v>1096</v>
      </c>
      <c r="O516" s="46" t="s">
        <v>937</v>
      </c>
      <c r="P516" s="48">
        <v>12</v>
      </c>
      <c r="Q516" s="48" t="s">
        <v>965</v>
      </c>
      <c r="R516" s="48" t="s">
        <v>334</v>
      </c>
      <c r="S516" s="49" t="s">
        <v>2533</v>
      </c>
      <c r="T516" s="49" t="s">
        <v>965</v>
      </c>
      <c r="U516" s="49" t="s">
        <v>1096</v>
      </c>
      <c r="V516" s="62" t="s">
        <v>939</v>
      </c>
      <c r="W516" s="54">
        <v>121</v>
      </c>
      <c r="X516" s="54" t="s">
        <v>963</v>
      </c>
      <c r="Y516" s="54" t="s">
        <v>334</v>
      </c>
      <c r="Z516" s="56" t="s">
        <v>2534</v>
      </c>
      <c r="AA516" s="56" t="s">
        <v>963</v>
      </c>
      <c r="AB516" s="56" t="s">
        <v>1096</v>
      </c>
      <c r="AC516" s="61" t="s">
        <v>945</v>
      </c>
      <c r="AD516" s="70" t="s">
        <v>2520</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2535</v>
      </c>
      <c r="M517" s="47" t="s">
        <v>964</v>
      </c>
      <c r="N517" s="47" t="s">
        <v>1096</v>
      </c>
      <c r="O517" s="46" t="s">
        <v>937</v>
      </c>
      <c r="P517" s="48">
        <v>70</v>
      </c>
      <c r="Q517" s="48" t="s">
        <v>965</v>
      </c>
      <c r="R517" s="48" t="s">
        <v>334</v>
      </c>
      <c r="S517" s="49" t="s">
        <v>2536</v>
      </c>
      <c r="T517" s="49" t="s">
        <v>965</v>
      </c>
      <c r="U517" s="49" t="s">
        <v>1096</v>
      </c>
      <c r="V517" s="62" t="s">
        <v>939</v>
      </c>
      <c r="W517" s="54">
        <v>10.6</v>
      </c>
      <c r="X517" s="54" t="s">
        <v>963</v>
      </c>
      <c r="Y517" s="54" t="s">
        <v>334</v>
      </c>
      <c r="Z517" s="56" t="s">
        <v>2537</v>
      </c>
      <c r="AA517" s="56" t="s">
        <v>963</v>
      </c>
      <c r="AB517" s="56" t="s">
        <v>1096</v>
      </c>
      <c r="AC517" s="61" t="s">
        <v>966</v>
      </c>
      <c r="AD517" s="70" t="s">
        <v>2520</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2538</v>
      </c>
      <c r="M518" s="47" t="s">
        <v>964</v>
      </c>
      <c r="N518" s="47" t="s">
        <v>1096</v>
      </c>
      <c r="O518" s="46" t="s">
        <v>937</v>
      </c>
      <c r="P518" s="48">
        <v>66</v>
      </c>
      <c r="Q518" s="48" t="s">
        <v>965</v>
      </c>
      <c r="R518" s="48" t="s">
        <v>334</v>
      </c>
      <c r="S518" s="49" t="s">
        <v>2539</v>
      </c>
      <c r="T518" s="49" t="s">
        <v>965</v>
      </c>
      <c r="U518" s="49" t="s">
        <v>1096</v>
      </c>
      <c r="V518" s="62" t="s">
        <v>939</v>
      </c>
      <c r="W518" s="54">
        <v>12.4</v>
      </c>
      <c r="X518" s="54" t="s">
        <v>963</v>
      </c>
      <c r="Y518" s="54" t="s">
        <v>334</v>
      </c>
      <c r="Z518" s="56" t="s">
        <v>2540</v>
      </c>
      <c r="AA518" s="56" t="s">
        <v>963</v>
      </c>
      <c r="AB518" s="56" t="s">
        <v>1096</v>
      </c>
      <c r="AC518" s="61" t="s">
        <v>966</v>
      </c>
      <c r="AD518" s="70" t="s">
        <v>2520</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2541</v>
      </c>
      <c r="M519" s="47" t="s">
        <v>964</v>
      </c>
      <c r="N519" s="47" t="s">
        <v>1096</v>
      </c>
      <c r="O519" s="46" t="s">
        <v>937</v>
      </c>
      <c r="P519" s="48">
        <v>68</v>
      </c>
      <c r="Q519" s="48" t="s">
        <v>965</v>
      </c>
      <c r="R519" s="48" t="s">
        <v>334</v>
      </c>
      <c r="S519" s="49" t="s">
        <v>2542</v>
      </c>
      <c r="T519" s="49" t="s">
        <v>965</v>
      </c>
      <c r="U519" s="49" t="s">
        <v>1096</v>
      </c>
      <c r="V519" s="62" t="s">
        <v>939</v>
      </c>
      <c r="W519" s="54">
        <v>11.5</v>
      </c>
      <c r="X519" s="54" t="s">
        <v>963</v>
      </c>
      <c r="Y519" s="54" t="s">
        <v>334</v>
      </c>
      <c r="Z519" s="56" t="s">
        <v>2543</v>
      </c>
      <c r="AA519" s="56" t="s">
        <v>963</v>
      </c>
      <c r="AB519" s="56" t="s">
        <v>1096</v>
      </c>
      <c r="AC519" s="61" t="s">
        <v>966</v>
      </c>
      <c r="AD519" s="70" t="s">
        <v>2520</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2544</v>
      </c>
      <c r="M520" s="47" t="s">
        <v>964</v>
      </c>
      <c r="N520" s="47" t="s">
        <v>1096</v>
      </c>
      <c r="O520" s="46" t="s">
        <v>937</v>
      </c>
      <c r="P520" s="48">
        <v>34</v>
      </c>
      <c r="Q520" s="48" t="s">
        <v>965</v>
      </c>
      <c r="R520" s="48" t="s">
        <v>334</v>
      </c>
      <c r="S520" s="49" t="s">
        <v>2545</v>
      </c>
      <c r="T520" s="49" t="s">
        <v>965</v>
      </c>
      <c r="U520" s="49" t="s">
        <v>1096</v>
      </c>
      <c r="V520" s="62" t="s">
        <v>939</v>
      </c>
      <c r="W520" s="54">
        <v>16.2</v>
      </c>
      <c r="X520" s="54" t="s">
        <v>963</v>
      </c>
      <c r="Y520" s="54" t="s">
        <v>334</v>
      </c>
      <c r="Z520" s="56" t="s">
        <v>2546</v>
      </c>
      <c r="AA520" s="56" t="s">
        <v>963</v>
      </c>
      <c r="AB520" s="56" t="s">
        <v>1096</v>
      </c>
      <c r="AC520" s="61" t="s">
        <v>945</v>
      </c>
      <c r="AD520" s="70" t="s">
        <v>2520</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2547</v>
      </c>
      <c r="M521" s="47" t="s">
        <v>964</v>
      </c>
      <c r="N521" s="47" t="s">
        <v>1096</v>
      </c>
      <c r="O521" s="46" t="s">
        <v>937</v>
      </c>
      <c r="P521" s="48">
        <v>31</v>
      </c>
      <c r="Q521" s="48" t="s">
        <v>965</v>
      </c>
      <c r="R521" s="48" t="s">
        <v>334</v>
      </c>
      <c r="S521" s="49" t="s">
        <v>2548</v>
      </c>
      <c r="T521" s="49" t="s">
        <v>965</v>
      </c>
      <c r="U521" s="49" t="s">
        <v>1096</v>
      </c>
      <c r="V521" s="62" t="s">
        <v>939</v>
      </c>
      <c r="W521" s="54">
        <v>18.600000000000001</v>
      </c>
      <c r="X521" s="54" t="s">
        <v>963</v>
      </c>
      <c r="Y521" s="54" t="s">
        <v>334</v>
      </c>
      <c r="Z521" s="56" t="s">
        <v>2549</v>
      </c>
      <c r="AA521" s="56" t="s">
        <v>963</v>
      </c>
      <c r="AB521" s="56" t="s">
        <v>1096</v>
      </c>
      <c r="AC521" s="61" t="s">
        <v>945</v>
      </c>
      <c r="AD521" s="70" t="s">
        <v>2520</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2550</v>
      </c>
      <c r="M522" s="47" t="s">
        <v>964</v>
      </c>
      <c r="N522" s="47" t="s">
        <v>1096</v>
      </c>
      <c r="O522" s="46" t="s">
        <v>937</v>
      </c>
      <c r="P522" s="48">
        <v>33</v>
      </c>
      <c r="Q522" s="48" t="s">
        <v>965</v>
      </c>
      <c r="R522" s="48" t="s">
        <v>334</v>
      </c>
      <c r="S522" s="49" t="s">
        <v>2551</v>
      </c>
      <c r="T522" s="49" t="s">
        <v>965</v>
      </c>
      <c r="U522" s="49" t="s">
        <v>1096</v>
      </c>
      <c r="V522" s="62" t="s">
        <v>939</v>
      </c>
      <c r="W522" s="54">
        <v>17.399999999999999</v>
      </c>
      <c r="X522" s="54" t="s">
        <v>963</v>
      </c>
      <c r="Y522" s="54" t="s">
        <v>334</v>
      </c>
      <c r="Z522" s="56" t="s">
        <v>2552</v>
      </c>
      <c r="AA522" s="56" t="s">
        <v>963</v>
      </c>
      <c r="AB522" s="56" t="s">
        <v>1096</v>
      </c>
      <c r="AC522" s="61" t="s">
        <v>945</v>
      </c>
      <c r="AD522" s="70" t="s">
        <v>2520</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1208</v>
      </c>
      <c r="K523" s="46" t="s">
        <v>334</v>
      </c>
      <c r="L523" s="47" t="s">
        <v>2553</v>
      </c>
      <c r="M523" s="47" t="s">
        <v>1208</v>
      </c>
      <c r="N523" s="47" t="s">
        <v>1096</v>
      </c>
      <c r="O523" s="46" t="s">
        <v>940</v>
      </c>
      <c r="W523" s="54">
        <v>10.9</v>
      </c>
      <c r="X523" s="54" t="s">
        <v>963</v>
      </c>
      <c r="Y523" s="54" t="s">
        <v>334</v>
      </c>
      <c r="Z523" s="56" t="s">
        <v>2554</v>
      </c>
      <c r="AA523" s="56" t="s">
        <v>963</v>
      </c>
      <c r="AB523" s="56" t="s">
        <v>1096</v>
      </c>
      <c r="AC523" s="61" t="s">
        <v>945</v>
      </c>
      <c r="AD523" s="70" t="s">
        <v>2555</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1208</v>
      </c>
      <c r="K524" s="46" t="s">
        <v>334</v>
      </c>
      <c r="L524" s="47" t="s">
        <v>2556</v>
      </c>
      <c r="M524" s="189" t="s">
        <v>1208</v>
      </c>
      <c r="N524" s="47" t="s">
        <v>1096</v>
      </c>
      <c r="O524" s="46" t="s">
        <v>940</v>
      </c>
      <c r="AD524" s="70" t="s">
        <v>2555</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1208</v>
      </c>
      <c r="K525" s="46" t="s">
        <v>334</v>
      </c>
      <c r="L525" s="47" t="s">
        <v>2557</v>
      </c>
      <c r="M525" s="189" t="s">
        <v>1208</v>
      </c>
      <c r="N525" s="47" t="s">
        <v>1096</v>
      </c>
      <c r="O525" s="46" t="s">
        <v>940</v>
      </c>
      <c r="AD525" s="70" t="s">
        <v>2555</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1228</v>
      </c>
      <c r="K526" s="46" t="s">
        <v>993</v>
      </c>
      <c r="L526" s="47" t="s">
        <v>2721</v>
      </c>
      <c r="M526" s="47" t="s">
        <v>1228</v>
      </c>
      <c r="N526" s="47" t="s">
        <v>1096</v>
      </c>
      <c r="O526" s="46" t="s">
        <v>954</v>
      </c>
      <c r="P526" s="48">
        <v>7.2</v>
      </c>
      <c r="Q526" s="48" t="s">
        <v>965</v>
      </c>
      <c r="R526" s="48" t="s">
        <v>993</v>
      </c>
      <c r="S526" s="49" t="s">
        <v>2722</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1228</v>
      </c>
      <c r="K527" s="46" t="s">
        <v>993</v>
      </c>
      <c r="L527" s="47" t="s">
        <v>2723</v>
      </c>
      <c r="M527" s="47" t="s">
        <v>1228</v>
      </c>
      <c r="N527" s="47" t="s">
        <v>1096</v>
      </c>
      <c r="O527" s="46" t="s">
        <v>954</v>
      </c>
      <c r="P527" s="48">
        <v>5.5</v>
      </c>
      <c r="Q527" s="48" t="s">
        <v>965</v>
      </c>
      <c r="R527" s="48" t="s">
        <v>993</v>
      </c>
      <c r="S527" s="49" t="s">
        <v>2724</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1228</v>
      </c>
      <c r="K528" s="46" t="s">
        <v>993</v>
      </c>
      <c r="L528" s="47" t="s">
        <v>2725</v>
      </c>
      <c r="M528" s="47" t="s">
        <v>1228</v>
      </c>
      <c r="N528" s="47" t="s">
        <v>1096</v>
      </c>
      <c r="O528" s="46" t="s">
        <v>954</v>
      </c>
      <c r="P528" s="48">
        <v>2.7</v>
      </c>
      <c r="Q528" s="48" t="s">
        <v>965</v>
      </c>
      <c r="R528" s="48" t="s">
        <v>993</v>
      </c>
      <c r="S528" s="49" t="s">
        <v>2726</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1228</v>
      </c>
      <c r="K529" s="46" t="s">
        <v>993</v>
      </c>
      <c r="L529" s="47" t="s">
        <v>2727</v>
      </c>
      <c r="M529" s="47" t="s">
        <v>1228</v>
      </c>
      <c r="N529" s="47" t="s">
        <v>1096</v>
      </c>
      <c r="O529" s="46" t="s">
        <v>954</v>
      </c>
      <c r="P529" s="48">
        <v>1.2</v>
      </c>
      <c r="Q529" s="48" t="s">
        <v>965</v>
      </c>
      <c r="R529" s="48" t="s">
        <v>993</v>
      </c>
      <c r="S529" s="49" t="s">
        <v>2728</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1228</v>
      </c>
      <c r="K530" s="46" t="s">
        <v>993</v>
      </c>
      <c r="L530" s="47" t="s">
        <v>2729</v>
      </c>
      <c r="M530" s="47" t="s">
        <v>1228</v>
      </c>
      <c r="N530" s="47" t="s">
        <v>1096</v>
      </c>
      <c r="O530" s="46" t="s">
        <v>954</v>
      </c>
      <c r="P530" s="48">
        <v>12.6</v>
      </c>
      <c r="Q530" s="48" t="s">
        <v>965</v>
      </c>
      <c r="R530" s="48" t="s">
        <v>993</v>
      </c>
      <c r="S530" s="49" t="s">
        <v>2730</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1228</v>
      </c>
      <c r="K531" s="46" t="s">
        <v>993</v>
      </c>
      <c r="L531" s="47" t="s">
        <v>2558</v>
      </c>
      <c r="M531" s="47" t="s">
        <v>1228</v>
      </c>
      <c r="N531" s="47" t="s">
        <v>1096</v>
      </c>
      <c r="O531" s="46" t="s">
        <v>954</v>
      </c>
      <c r="P531" s="48">
        <v>8.3000000000000007</v>
      </c>
      <c r="Q531" s="48" t="s">
        <v>965</v>
      </c>
      <c r="R531" s="48" t="s">
        <v>993</v>
      </c>
      <c r="S531" s="49" t="s">
        <v>2559</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1198</v>
      </c>
      <c r="Y532" s="54" t="s">
        <v>334</v>
      </c>
      <c r="Z532" s="56">
        <v>2.3999999999999998E-3</v>
      </c>
      <c r="AA532" s="56" t="s">
        <v>1198</v>
      </c>
      <c r="AB532" s="56" t="s">
        <v>116</v>
      </c>
      <c r="AC532" s="61" t="s">
        <v>966</v>
      </c>
      <c r="AD532" s="70" t="s">
        <v>2560</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1198</v>
      </c>
      <c r="Y533" s="54" t="s">
        <v>334</v>
      </c>
      <c r="Z533" s="56">
        <v>2.0999999999999999E-3</v>
      </c>
      <c r="AA533" s="56" t="s">
        <v>1198</v>
      </c>
      <c r="AB533" s="56" t="s">
        <v>116</v>
      </c>
      <c r="AC533" s="61" t="s">
        <v>966</v>
      </c>
      <c r="AD533" s="70" t="s">
        <v>2561</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1926</v>
      </c>
      <c r="O534" s="46" t="s">
        <v>937</v>
      </c>
      <c r="P534" s="48">
        <v>15.2</v>
      </c>
      <c r="Q534" s="48" t="s">
        <v>965</v>
      </c>
      <c r="R534" s="48" t="s">
        <v>334</v>
      </c>
      <c r="S534" s="49">
        <v>1.5</v>
      </c>
      <c r="T534" s="49" t="s">
        <v>965</v>
      </c>
      <c r="U534" s="49" t="s">
        <v>1926</v>
      </c>
      <c r="V534" s="62" t="s">
        <v>939</v>
      </c>
      <c r="W534" s="54">
        <v>1.1000000000000001</v>
      </c>
      <c r="X534" s="54" t="s">
        <v>973</v>
      </c>
      <c r="Y534" s="54" t="s">
        <v>334</v>
      </c>
      <c r="Z534" s="56">
        <v>0.1</v>
      </c>
      <c r="AA534" s="56" t="s">
        <v>973</v>
      </c>
      <c r="AB534" s="56" t="s">
        <v>1926</v>
      </c>
      <c r="AC534" s="61" t="s">
        <v>945</v>
      </c>
      <c r="AD534" s="70" t="s">
        <v>2684</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1926</v>
      </c>
      <c r="O535" s="46" t="s">
        <v>937</v>
      </c>
      <c r="P535" s="48">
        <v>9.6999999999999993</v>
      </c>
      <c r="Q535" s="48" t="s">
        <v>965</v>
      </c>
      <c r="R535" s="48" t="s">
        <v>334</v>
      </c>
      <c r="S535" s="49">
        <v>2.6</v>
      </c>
      <c r="T535" s="49" t="s">
        <v>965</v>
      </c>
      <c r="U535" s="49" t="s">
        <v>1926</v>
      </c>
      <c r="V535" s="62" t="s">
        <v>939</v>
      </c>
      <c r="W535" s="54">
        <v>8.3000000000000007</v>
      </c>
      <c r="X535" s="54" t="s">
        <v>973</v>
      </c>
      <c r="Y535" s="54" t="s">
        <v>334</v>
      </c>
      <c r="Z535" s="56">
        <v>1.6</v>
      </c>
      <c r="AA535" s="56" t="s">
        <v>973</v>
      </c>
      <c r="AB535" s="56" t="s">
        <v>1926</v>
      </c>
      <c r="AC535" s="61" t="s">
        <v>945</v>
      </c>
      <c r="AD535" s="70" t="s">
        <v>2684</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1926</v>
      </c>
      <c r="O536" s="46" t="s">
        <v>937</v>
      </c>
      <c r="P536" s="48">
        <v>16.399999999999999</v>
      </c>
      <c r="Q536" s="48" t="s">
        <v>965</v>
      </c>
      <c r="R536" s="48" t="s">
        <v>334</v>
      </c>
      <c r="S536" s="49">
        <v>2.9</v>
      </c>
      <c r="T536" s="49" t="s">
        <v>965</v>
      </c>
      <c r="U536" s="49" t="s">
        <v>1926</v>
      </c>
      <c r="V536" s="62" t="s">
        <v>939</v>
      </c>
      <c r="W536" s="54">
        <v>0.6</v>
      </c>
      <c r="X536" s="54" t="s">
        <v>973</v>
      </c>
      <c r="Y536" s="54" t="s">
        <v>334</v>
      </c>
      <c r="Z536" s="56">
        <v>0.1</v>
      </c>
      <c r="AA536" s="56" t="s">
        <v>973</v>
      </c>
      <c r="AB536" s="56" t="s">
        <v>1926</v>
      </c>
      <c r="AC536" s="61" t="s">
        <v>945</v>
      </c>
      <c r="AD536" s="70" t="s">
        <v>2684</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1922</v>
      </c>
      <c r="O537" s="46" t="s">
        <v>937</v>
      </c>
      <c r="P537" s="48">
        <v>2.9</v>
      </c>
      <c r="Q537" s="48" t="s">
        <v>938</v>
      </c>
      <c r="R537" s="48" t="s">
        <v>334</v>
      </c>
      <c r="S537" s="49">
        <v>0.2</v>
      </c>
      <c r="T537" s="49" t="s">
        <v>938</v>
      </c>
      <c r="U537" s="49" t="s">
        <v>1922</v>
      </c>
      <c r="V537" s="62" t="s">
        <v>939</v>
      </c>
      <c r="AD537" s="70" t="s">
        <v>2685</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1922</v>
      </c>
      <c r="O538" s="46" t="s">
        <v>937</v>
      </c>
      <c r="P538" s="48">
        <v>0.36</v>
      </c>
      <c r="Q538" s="48" t="s">
        <v>938</v>
      </c>
      <c r="R538" s="48" t="s">
        <v>334</v>
      </c>
      <c r="S538" s="49">
        <v>0.06</v>
      </c>
      <c r="T538" s="49" t="s">
        <v>938</v>
      </c>
      <c r="U538" s="49" t="s">
        <v>1922</v>
      </c>
      <c r="V538" s="62" t="s">
        <v>939</v>
      </c>
      <c r="AD538" s="70" t="s">
        <v>2686</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2687</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2688</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1922</v>
      </c>
      <c r="O541" s="46" t="s">
        <v>937</v>
      </c>
      <c r="P541" s="48">
        <v>1.7</v>
      </c>
      <c r="Q541" s="48" t="s">
        <v>938</v>
      </c>
      <c r="R541" s="48" t="s">
        <v>115</v>
      </c>
      <c r="S541" s="49">
        <v>0.1</v>
      </c>
      <c r="T541" s="49" t="s">
        <v>938</v>
      </c>
      <c r="U541" s="49" t="s">
        <v>1922</v>
      </c>
      <c r="V541" s="62" t="s">
        <v>939</v>
      </c>
      <c r="AD541" s="70" t="s">
        <v>2689</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1922</v>
      </c>
      <c r="O542" s="46" t="s">
        <v>937</v>
      </c>
      <c r="P542" s="48">
        <v>2.4</v>
      </c>
      <c r="Q542" s="48" t="s">
        <v>938</v>
      </c>
      <c r="R542" s="48" t="s">
        <v>115</v>
      </c>
      <c r="S542" s="49">
        <v>0.1</v>
      </c>
      <c r="T542" s="49" t="s">
        <v>938</v>
      </c>
      <c r="U542" s="49" t="s">
        <v>1922</v>
      </c>
      <c r="V542" s="62" t="s">
        <v>939</v>
      </c>
      <c r="AD542" s="70" t="s">
        <v>2690</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1922</v>
      </c>
      <c r="O543" s="46" t="s">
        <v>937</v>
      </c>
      <c r="P543" s="48">
        <v>3</v>
      </c>
      <c r="Q543" s="48" t="s">
        <v>938</v>
      </c>
      <c r="R543" s="48" t="s">
        <v>115</v>
      </c>
      <c r="S543" s="49">
        <v>0.2</v>
      </c>
      <c r="T543" s="49" t="s">
        <v>938</v>
      </c>
      <c r="U543" s="49" t="s">
        <v>1922</v>
      </c>
      <c r="V543" s="62" t="s">
        <v>939</v>
      </c>
      <c r="AD543" s="70" t="s">
        <v>2691</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1922</v>
      </c>
      <c r="O544" s="46" t="s">
        <v>937</v>
      </c>
      <c r="P544" s="48">
        <v>3</v>
      </c>
      <c r="Q544" s="48" t="s">
        <v>938</v>
      </c>
      <c r="R544" s="48" t="s">
        <v>115</v>
      </c>
      <c r="S544" s="49">
        <v>0.2</v>
      </c>
      <c r="T544" s="49" t="s">
        <v>938</v>
      </c>
      <c r="U544" s="49" t="s">
        <v>1922</v>
      </c>
      <c r="V544" s="62" t="s">
        <v>939</v>
      </c>
      <c r="AD544" s="70" t="s">
        <v>2692</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1922</v>
      </c>
      <c r="O545" s="46" t="s">
        <v>937</v>
      </c>
      <c r="P545" s="48">
        <v>2.9</v>
      </c>
      <c r="Q545" s="48" t="s">
        <v>938</v>
      </c>
      <c r="R545" s="48" t="s">
        <v>115</v>
      </c>
      <c r="S545" s="49">
        <v>0.2</v>
      </c>
      <c r="T545" s="49" t="s">
        <v>938</v>
      </c>
      <c r="U545" s="49" t="s">
        <v>1922</v>
      </c>
      <c r="V545" s="62" t="s">
        <v>939</v>
      </c>
      <c r="AD545" s="70" t="s">
        <v>2693</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1922</v>
      </c>
      <c r="O546" s="46" t="s">
        <v>954</v>
      </c>
      <c r="P546" s="48">
        <v>98.9</v>
      </c>
      <c r="Q546" s="48" t="s">
        <v>938</v>
      </c>
      <c r="R546" s="48" t="s">
        <v>115</v>
      </c>
      <c r="S546" s="49">
        <v>8.3000000000000007</v>
      </c>
      <c r="T546" s="49" t="s">
        <v>938</v>
      </c>
      <c r="U546" s="49" t="s">
        <v>1922</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1922</v>
      </c>
      <c r="O547" s="46" t="s">
        <v>954</v>
      </c>
      <c r="P547" s="48">
        <v>175</v>
      </c>
      <c r="Q547" s="48" t="s">
        <v>938</v>
      </c>
      <c r="R547" s="48" t="s">
        <v>115</v>
      </c>
      <c r="S547" s="49">
        <v>30</v>
      </c>
      <c r="T547" s="49" t="s">
        <v>938</v>
      </c>
      <c r="U547" s="49" t="s">
        <v>1922</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1922</v>
      </c>
      <c r="O548" s="46" t="s">
        <v>954</v>
      </c>
      <c r="P548" s="48">
        <v>55.2</v>
      </c>
      <c r="Q548" s="48" t="s">
        <v>938</v>
      </c>
      <c r="R548" s="48" t="s">
        <v>115</v>
      </c>
      <c r="S548" s="49">
        <v>8.5</v>
      </c>
      <c r="T548" s="49" t="s">
        <v>938</v>
      </c>
      <c r="U548" s="49" t="s">
        <v>1922</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1922</v>
      </c>
      <c r="O549" s="46" t="s">
        <v>954</v>
      </c>
      <c r="P549" s="48">
        <v>45.3</v>
      </c>
      <c r="Q549" s="48" t="s">
        <v>938</v>
      </c>
      <c r="R549" s="48" t="s">
        <v>115</v>
      </c>
      <c r="S549" s="49">
        <v>6.8</v>
      </c>
      <c r="T549" s="49" t="s">
        <v>938</v>
      </c>
      <c r="U549" s="49" t="s">
        <v>1922</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2732</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2732</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2732</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2732</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2732</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2732</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2694</v>
      </c>
      <c r="M560" s="47" t="s">
        <v>952</v>
      </c>
      <c r="N560" s="47" t="s">
        <v>1096</v>
      </c>
      <c r="O560" s="46" t="s">
        <v>937</v>
      </c>
      <c r="P560" s="48">
        <v>55.7</v>
      </c>
      <c r="Q560" s="48" t="s">
        <v>943</v>
      </c>
      <c r="R560" s="48" t="s">
        <v>993</v>
      </c>
      <c r="S560" s="49" t="s">
        <v>2695</v>
      </c>
      <c r="T560" s="49" t="s">
        <v>943</v>
      </c>
      <c r="U560" s="49" t="s">
        <v>1096</v>
      </c>
      <c r="V560" s="62" t="s">
        <v>939</v>
      </c>
      <c r="AD560" s="70" t="s">
        <v>2696</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2697</v>
      </c>
      <c r="M561" s="47" t="s">
        <v>952</v>
      </c>
      <c r="N561" s="47" t="s">
        <v>1096</v>
      </c>
      <c r="O561" s="46" t="s">
        <v>937</v>
      </c>
      <c r="P561" s="48">
        <v>207</v>
      </c>
      <c r="Q561" s="48" t="s">
        <v>943</v>
      </c>
      <c r="R561" s="48" t="s">
        <v>993</v>
      </c>
      <c r="S561" s="49" t="s">
        <v>2698</v>
      </c>
      <c r="T561" s="49" t="s">
        <v>943</v>
      </c>
      <c r="U561" s="49" t="s">
        <v>1096</v>
      </c>
      <c r="V561" s="62" t="s">
        <v>939</v>
      </c>
      <c r="AD561" s="70" t="s">
        <v>2699</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2700</v>
      </c>
      <c r="M562" s="47" t="s">
        <v>952</v>
      </c>
      <c r="N562" s="47" t="s">
        <v>1096</v>
      </c>
      <c r="O562" s="46" t="s">
        <v>937</v>
      </c>
      <c r="P562" s="48">
        <v>72.599999999999994</v>
      </c>
      <c r="Q562" s="48" t="s">
        <v>943</v>
      </c>
      <c r="R562" s="48" t="s">
        <v>993</v>
      </c>
      <c r="S562" s="49" t="s">
        <v>2701</v>
      </c>
      <c r="T562" s="49" t="s">
        <v>943</v>
      </c>
      <c r="U562" s="49" t="s">
        <v>1096</v>
      </c>
      <c r="V562" s="62" t="s">
        <v>939</v>
      </c>
      <c r="AD562" s="70" t="s">
        <v>2702</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2703</v>
      </c>
      <c r="M563" s="47" t="s">
        <v>952</v>
      </c>
      <c r="N563" s="47" t="s">
        <v>1096</v>
      </c>
      <c r="O563" s="46" t="s">
        <v>937</v>
      </c>
      <c r="P563" s="48">
        <v>150</v>
      </c>
      <c r="Q563" s="48" t="s">
        <v>943</v>
      </c>
      <c r="R563" s="48" t="s">
        <v>993</v>
      </c>
      <c r="S563" s="49" t="s">
        <v>2704</v>
      </c>
      <c r="T563" s="49" t="s">
        <v>943</v>
      </c>
      <c r="U563" s="49" t="s">
        <v>1096</v>
      </c>
      <c r="V563" s="62" t="s">
        <v>939</v>
      </c>
      <c r="AD563" s="70" t="s">
        <v>2705</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2706</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2706</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2582</v>
      </c>
      <c r="L572" s="47">
        <v>1</v>
      </c>
      <c r="M572" s="47" t="s">
        <v>1009</v>
      </c>
      <c r="N572" s="47" t="s">
        <v>1922</v>
      </c>
      <c r="O572" s="46" t="s">
        <v>937</v>
      </c>
      <c r="P572" s="48">
        <v>65</v>
      </c>
      <c r="Q572" s="48" t="s">
        <v>992</v>
      </c>
      <c r="R572" s="48" t="s">
        <v>2582</v>
      </c>
      <c r="S572" s="49">
        <v>9</v>
      </c>
      <c r="T572" s="49" t="s">
        <v>992</v>
      </c>
      <c r="U572" s="49" t="s">
        <v>1922</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2582</v>
      </c>
      <c r="L573" s="47">
        <v>5</v>
      </c>
      <c r="M573" s="47" t="s">
        <v>1009</v>
      </c>
      <c r="N573" s="47" t="s">
        <v>1922</v>
      </c>
      <c r="O573" s="46" t="s">
        <v>937</v>
      </c>
      <c r="P573" s="48">
        <v>128</v>
      </c>
      <c r="Q573" s="48" t="s">
        <v>992</v>
      </c>
      <c r="R573" s="48" t="s">
        <v>2582</v>
      </c>
      <c r="S573" s="49">
        <v>16</v>
      </c>
      <c r="T573" s="49" t="s">
        <v>992</v>
      </c>
      <c r="U573" s="49" t="s">
        <v>1922</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2582</v>
      </c>
      <c r="L574" s="47">
        <v>0.5</v>
      </c>
      <c r="M574" s="47" t="s">
        <v>936</v>
      </c>
      <c r="N574" s="47" t="s">
        <v>1926</v>
      </c>
      <c r="O574" s="46" t="s">
        <v>937</v>
      </c>
      <c r="P574" s="48">
        <v>1.25</v>
      </c>
      <c r="Q574" s="48" t="s">
        <v>938</v>
      </c>
      <c r="R574" s="48" t="s">
        <v>2582</v>
      </c>
      <c r="S574" s="49">
        <v>0.14000000000000001</v>
      </c>
      <c r="T574" s="49" t="s">
        <v>938</v>
      </c>
      <c r="U574" s="49" t="s">
        <v>1926</v>
      </c>
      <c r="V574" s="62" t="s">
        <v>939</v>
      </c>
      <c r="W574" s="54">
        <v>413</v>
      </c>
      <c r="X574" s="54" t="s">
        <v>951</v>
      </c>
      <c r="Y574" s="54" t="s">
        <v>2582</v>
      </c>
      <c r="Z574" s="56">
        <v>39</v>
      </c>
      <c r="AA574" s="56" t="s">
        <v>951</v>
      </c>
      <c r="AB574" s="56" t="s">
        <v>1926</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2582</v>
      </c>
      <c r="L575" s="47">
        <v>3</v>
      </c>
      <c r="M575" s="47" t="s">
        <v>936</v>
      </c>
      <c r="N575" s="47" t="s">
        <v>1926</v>
      </c>
      <c r="O575" s="46" t="s">
        <v>937</v>
      </c>
      <c r="P575" s="48">
        <v>2.21</v>
      </c>
      <c r="Q575" s="48" t="s">
        <v>938</v>
      </c>
      <c r="R575" s="48" t="s">
        <v>2582</v>
      </c>
      <c r="S575" s="49">
        <v>0.24</v>
      </c>
      <c r="T575" s="49" t="s">
        <v>938</v>
      </c>
      <c r="U575" s="49" t="s">
        <v>1926</v>
      </c>
      <c r="V575" s="62" t="s">
        <v>939</v>
      </c>
      <c r="W575" s="54">
        <v>146</v>
      </c>
      <c r="X575" s="54" t="s">
        <v>951</v>
      </c>
      <c r="Y575" s="54" t="s">
        <v>2582</v>
      </c>
      <c r="Z575" s="56">
        <v>32</v>
      </c>
      <c r="AA575" s="56" t="s">
        <v>951</v>
      </c>
      <c r="AB575" s="56" t="s">
        <v>1926</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2582</v>
      </c>
      <c r="L576" s="47">
        <v>4</v>
      </c>
      <c r="M576" s="47" t="s">
        <v>936</v>
      </c>
      <c r="N576" s="47" t="s">
        <v>1926</v>
      </c>
      <c r="O576" s="46" t="s">
        <v>937</v>
      </c>
      <c r="P576" s="48">
        <v>2.46</v>
      </c>
      <c r="Q576" s="48" t="s">
        <v>938</v>
      </c>
      <c r="R576" s="48" t="s">
        <v>2582</v>
      </c>
      <c r="S576" s="49">
        <v>0.26</v>
      </c>
      <c r="T576" s="49" t="s">
        <v>938</v>
      </c>
      <c r="U576" s="49" t="s">
        <v>1926</v>
      </c>
      <c r="V576" s="62" t="s">
        <v>939</v>
      </c>
      <c r="W576" s="54">
        <v>95</v>
      </c>
      <c r="X576" s="54" t="s">
        <v>951</v>
      </c>
      <c r="Y576" s="54" t="s">
        <v>2582</v>
      </c>
      <c r="Z576" s="56">
        <v>17</v>
      </c>
      <c r="AA576" s="56" t="s">
        <v>951</v>
      </c>
      <c r="AB576" s="56" t="s">
        <v>1926</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1922</v>
      </c>
      <c r="O577" s="46" t="s">
        <v>937</v>
      </c>
      <c r="P577" s="48">
        <v>1.5</v>
      </c>
      <c r="Q577" s="48" t="s">
        <v>938</v>
      </c>
      <c r="R577" s="48" t="s">
        <v>334</v>
      </c>
      <c r="S577" s="49">
        <v>0.2</v>
      </c>
      <c r="T577" s="49" t="s">
        <v>938</v>
      </c>
      <c r="U577" s="49" t="s">
        <v>1922</v>
      </c>
      <c r="V577" s="62" t="s">
        <v>939</v>
      </c>
      <c r="AD577" s="70" t="s">
        <v>2707</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1922</v>
      </c>
      <c r="O578" s="46" t="s">
        <v>937</v>
      </c>
      <c r="P578" s="48">
        <v>4.5999999999999996</v>
      </c>
      <c r="Q578" s="48" t="s">
        <v>938</v>
      </c>
      <c r="R578" s="48" t="s">
        <v>334</v>
      </c>
      <c r="S578" s="49">
        <v>0.5</v>
      </c>
      <c r="T578" s="49" t="s">
        <v>938</v>
      </c>
      <c r="U578" s="49" t="s">
        <v>1922</v>
      </c>
      <c r="V578" s="62" t="s">
        <v>939</v>
      </c>
      <c r="AD578" s="70" t="s">
        <v>2707</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1922</v>
      </c>
      <c r="O579" s="46" t="s">
        <v>937</v>
      </c>
      <c r="P579" s="48">
        <v>4.2</v>
      </c>
      <c r="Q579" s="48" t="s">
        <v>938</v>
      </c>
      <c r="R579" s="48" t="s">
        <v>334</v>
      </c>
      <c r="S579" s="49">
        <v>0.9</v>
      </c>
      <c r="T579" s="49" t="s">
        <v>938</v>
      </c>
      <c r="U579" s="49" t="s">
        <v>1922</v>
      </c>
      <c r="V579" s="62" t="s">
        <v>939</v>
      </c>
      <c r="AD579" s="70" t="s">
        <v>2707</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2707</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2707</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2707</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2707</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2707</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2707</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2707</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2707</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2707</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2707</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2707</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2707</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2707</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2707</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2707</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2707</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2707</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2707</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2707</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2707</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2707</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2707</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2707</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2707</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2707</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2707</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2707</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2751</v>
      </c>
      <c r="M634" s="47" t="s">
        <v>936</v>
      </c>
      <c r="N634" s="47" t="s">
        <v>1096</v>
      </c>
      <c r="O634" s="46" t="s">
        <v>954</v>
      </c>
      <c r="W634" s="54">
        <v>1313</v>
      </c>
      <c r="X634" s="54" t="s">
        <v>951</v>
      </c>
      <c r="Y634" s="54" t="s">
        <v>334</v>
      </c>
      <c r="Z634" s="56" t="s">
        <v>2752</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2753</v>
      </c>
      <c r="M635" s="47" t="s">
        <v>936</v>
      </c>
      <c r="N635" s="47" t="s">
        <v>1096</v>
      </c>
      <c r="O635" s="46" t="s">
        <v>954</v>
      </c>
      <c r="W635" s="54">
        <v>393</v>
      </c>
      <c r="X635" s="54" t="s">
        <v>951</v>
      </c>
      <c r="Y635" s="54" t="s">
        <v>334</v>
      </c>
      <c r="Z635" s="56" t="s">
        <v>2754</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2755</v>
      </c>
      <c r="M636" s="47" t="s">
        <v>936</v>
      </c>
      <c r="N636" s="47" t="s">
        <v>1096</v>
      </c>
      <c r="O636" s="46" t="s">
        <v>954</v>
      </c>
      <c r="W636" s="54">
        <v>2231</v>
      </c>
      <c r="X636" s="54" t="s">
        <v>951</v>
      </c>
      <c r="Y636" s="54" t="s">
        <v>334</v>
      </c>
      <c r="Z636" s="56" t="s">
        <v>2756</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2757</v>
      </c>
      <c r="M637" s="47" t="s">
        <v>936</v>
      </c>
      <c r="N637" s="47" t="s">
        <v>1096</v>
      </c>
      <c r="O637" s="46" t="s">
        <v>954</v>
      </c>
      <c r="W637" s="54">
        <v>500</v>
      </c>
      <c r="X637" s="54" t="s">
        <v>951</v>
      </c>
      <c r="Y637" s="54" t="s">
        <v>334</v>
      </c>
      <c r="Z637" s="56" t="s">
        <v>2758</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2759</v>
      </c>
      <c r="M638" s="47" t="s">
        <v>936</v>
      </c>
      <c r="N638" s="47" t="s">
        <v>1096</v>
      </c>
      <c r="O638" s="46" t="s">
        <v>954</v>
      </c>
      <c r="W638" s="54">
        <v>2138</v>
      </c>
      <c r="X638" s="54" t="s">
        <v>951</v>
      </c>
      <c r="Y638" s="54" t="s">
        <v>334</v>
      </c>
      <c r="Z638" s="56" t="s">
        <v>2760</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2761</v>
      </c>
      <c r="M639" s="47" t="s">
        <v>936</v>
      </c>
      <c r="N639" s="47" t="s">
        <v>1096</v>
      </c>
      <c r="O639" s="46" t="s">
        <v>954</v>
      </c>
      <c r="W639" s="54">
        <v>506</v>
      </c>
      <c r="X639" s="54" t="s">
        <v>951</v>
      </c>
      <c r="Y639" s="54" t="s">
        <v>334</v>
      </c>
      <c r="Z639" s="56" t="s">
        <v>2762</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2763</v>
      </c>
      <c r="M640" s="47" t="s">
        <v>936</v>
      </c>
      <c r="N640" s="47" t="s">
        <v>1096</v>
      </c>
      <c r="O640" s="46" t="s">
        <v>954</v>
      </c>
      <c r="W640" s="54">
        <v>1703</v>
      </c>
      <c r="X640" s="54" t="s">
        <v>951</v>
      </c>
      <c r="Y640" s="54" t="s">
        <v>334</v>
      </c>
      <c r="Z640" s="56" t="s">
        <v>2764</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2765</v>
      </c>
      <c r="M641" s="47" t="s">
        <v>936</v>
      </c>
      <c r="N641" s="47" t="s">
        <v>1096</v>
      </c>
      <c r="O641" s="46" t="s">
        <v>954</v>
      </c>
      <c r="W641" s="54">
        <v>420</v>
      </c>
      <c r="X641" s="54" t="s">
        <v>951</v>
      </c>
      <c r="Y641" s="54" t="s">
        <v>334</v>
      </c>
      <c r="Z641" s="56" t="s">
        <v>2766</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2767</v>
      </c>
      <c r="M642" s="47" t="s">
        <v>936</v>
      </c>
      <c r="N642" s="47" t="s">
        <v>1096</v>
      </c>
      <c r="O642" s="46" t="s">
        <v>954</v>
      </c>
      <c r="W642" s="54">
        <v>1755</v>
      </c>
      <c r="X642" s="54" t="s">
        <v>951</v>
      </c>
      <c r="Y642" s="54" t="s">
        <v>334</v>
      </c>
      <c r="Z642" s="56" t="s">
        <v>2768</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2769</v>
      </c>
      <c r="M643" s="47" t="s">
        <v>936</v>
      </c>
      <c r="N643" s="47" t="s">
        <v>1096</v>
      </c>
      <c r="O643" s="46" t="s">
        <v>954</v>
      </c>
      <c r="W643" s="54">
        <v>461</v>
      </c>
      <c r="X643" s="54" t="s">
        <v>951</v>
      </c>
      <c r="Y643" s="54" t="s">
        <v>334</v>
      </c>
      <c r="Z643" s="56" t="s">
        <v>2770</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2771</v>
      </c>
      <c r="M644" s="47" t="s">
        <v>936</v>
      </c>
      <c r="N644" s="47" t="s">
        <v>1096</v>
      </c>
      <c r="O644" s="46" t="s">
        <v>954</v>
      </c>
      <c r="W644" s="54">
        <v>1564</v>
      </c>
      <c r="X644" s="54" t="s">
        <v>951</v>
      </c>
      <c r="Y644" s="54" t="s">
        <v>334</v>
      </c>
      <c r="Z644" s="56" t="s">
        <v>2772</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2773</v>
      </c>
      <c r="M645" s="47" t="s">
        <v>936</v>
      </c>
      <c r="N645" s="47" t="s">
        <v>1096</v>
      </c>
      <c r="O645" s="46" t="s">
        <v>954</v>
      </c>
      <c r="W645" s="54">
        <v>426</v>
      </c>
      <c r="X645" s="54" t="s">
        <v>951</v>
      </c>
      <c r="Y645" s="54" t="s">
        <v>334</v>
      </c>
      <c r="Z645" s="56" t="s">
        <v>2774</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3004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3004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3004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3004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3004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3004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3004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3004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3004</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3158</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3159</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3160</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3161</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3162</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3162</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3163</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3164</v>
      </c>
      <c r="O670" s="46" t="s">
        <v>954</v>
      </c>
      <c r="P670" s="48">
        <v>230</v>
      </c>
      <c r="Q670" s="48" t="s">
        <v>938</v>
      </c>
      <c r="R670" s="48" t="s">
        <v>993</v>
      </c>
      <c r="S670" s="49">
        <v>122</v>
      </c>
      <c r="T670" s="49" t="s">
        <v>938</v>
      </c>
      <c r="U670" s="49" t="s">
        <v>3164</v>
      </c>
      <c r="V670" s="62" t="s">
        <v>939</v>
      </c>
      <c r="AD670" s="70" t="s">
        <v>3165</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3162</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1922</v>
      </c>
      <c r="O692" s="46" t="s">
        <v>937</v>
      </c>
      <c r="W692" s="54">
        <v>718</v>
      </c>
      <c r="X692" s="54" t="s">
        <v>951</v>
      </c>
      <c r="Y692" s="54" t="s">
        <v>334</v>
      </c>
      <c r="Z692" s="56">
        <v>80</v>
      </c>
      <c r="AA692" s="56" t="s">
        <v>951</v>
      </c>
      <c r="AB692" s="56" t="s">
        <v>1922</v>
      </c>
      <c r="AC692" s="61" t="s">
        <v>966</v>
      </c>
      <c r="AD692" s="70" t="s">
        <v>3461</v>
      </c>
    </row>
    <row r="693" spans="1:30"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3462</v>
      </c>
    </row>
    <row r="695" spans="1:30"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3462</v>
      </c>
    </row>
    <row r="696" spans="1:30"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1926</v>
      </c>
      <c r="O696" s="46" t="s">
        <v>937</v>
      </c>
      <c r="W696" s="54">
        <v>655.20000000000005</v>
      </c>
      <c r="X696" s="54" t="s">
        <v>951</v>
      </c>
      <c r="Y696" s="54" t="s">
        <v>334</v>
      </c>
      <c r="Z696" s="56">
        <v>54.7</v>
      </c>
      <c r="AA696" s="56" t="s">
        <v>951</v>
      </c>
      <c r="AB696" s="56" t="s">
        <v>1926</v>
      </c>
      <c r="AC696" s="61" t="s">
        <v>966</v>
      </c>
    </row>
    <row r="697" spans="1:30"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1926</v>
      </c>
      <c r="O697" s="46" t="s">
        <v>937</v>
      </c>
      <c r="P697" s="48">
        <v>1.06</v>
      </c>
      <c r="Q697" s="48" t="s">
        <v>956</v>
      </c>
      <c r="R697" s="48" t="s">
        <v>334</v>
      </c>
      <c r="S697" s="49">
        <v>0.1</v>
      </c>
      <c r="T697" s="49" t="s">
        <v>956</v>
      </c>
      <c r="U697" s="49" t="s">
        <v>1926</v>
      </c>
      <c r="V697" s="62" t="s">
        <v>939</v>
      </c>
    </row>
    <row r="698" spans="1:30"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1926</v>
      </c>
      <c r="O698" s="46" t="s">
        <v>937</v>
      </c>
      <c r="P698" s="48">
        <v>2.27</v>
      </c>
      <c r="Q698" s="48" t="s">
        <v>956</v>
      </c>
      <c r="R698" s="48" t="s">
        <v>334</v>
      </c>
      <c r="S698" s="49">
        <v>0.22</v>
      </c>
      <c r="T698" s="49" t="s">
        <v>956</v>
      </c>
      <c r="U698" s="49" t="s">
        <v>1926</v>
      </c>
      <c r="V698" s="62" t="s">
        <v>939</v>
      </c>
    </row>
    <row r="699" spans="1:30"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1926</v>
      </c>
      <c r="O699" s="46" t="s">
        <v>937</v>
      </c>
      <c r="P699" s="48">
        <v>4.45</v>
      </c>
      <c r="Q699" s="48" t="s">
        <v>956</v>
      </c>
      <c r="R699" s="48" t="s">
        <v>334</v>
      </c>
      <c r="S699" s="49">
        <v>0.61</v>
      </c>
      <c r="T699" s="49" t="s">
        <v>956</v>
      </c>
      <c r="U699" s="49" t="s">
        <v>1926</v>
      </c>
      <c r="V699" s="62" t="s">
        <v>939</v>
      </c>
    </row>
    <row r="700" spans="1:30"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1922</v>
      </c>
      <c r="V704" s="62" t="s">
        <v>939</v>
      </c>
      <c r="AD704" s="70" t="s">
        <v>3463</v>
      </c>
    </row>
    <row r="705" spans="1:30"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1922</v>
      </c>
      <c r="V705" s="62" t="s">
        <v>939</v>
      </c>
      <c r="AD705" s="70" t="s">
        <v>3464</v>
      </c>
    </row>
    <row r="706" spans="1:30"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1922</v>
      </c>
      <c r="V706" s="62" t="s">
        <v>939</v>
      </c>
      <c r="AD706" s="70" t="s">
        <v>3465</v>
      </c>
    </row>
    <row r="707" spans="1:30"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1922</v>
      </c>
      <c r="V707" s="62" t="s">
        <v>939</v>
      </c>
      <c r="AD707" s="70" t="s">
        <v>3466</v>
      </c>
    </row>
    <row r="708" spans="1:30"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3467</v>
      </c>
    </row>
    <row r="709" spans="1:30"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1922</v>
      </c>
      <c r="AC710" s="61" t="s">
        <v>966</v>
      </c>
    </row>
    <row r="711" spans="1:30"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1922</v>
      </c>
      <c r="O783" s="46" t="s">
        <v>937</v>
      </c>
      <c r="P783" s="48">
        <v>1.1200000000000001</v>
      </c>
      <c r="Q783" s="48" t="s">
        <v>956</v>
      </c>
      <c r="R783" s="48" t="s">
        <v>334</v>
      </c>
      <c r="S783" s="49">
        <v>0.15</v>
      </c>
      <c r="T783" s="49" t="s">
        <v>956</v>
      </c>
      <c r="U783" s="49" t="s">
        <v>1922</v>
      </c>
      <c r="V783" s="62" t="s">
        <v>939</v>
      </c>
    </row>
    <row r="784" spans="1:22"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1207</v>
      </c>
      <c r="R784" s="48" t="s">
        <v>3468</v>
      </c>
      <c r="S784" s="49" t="s">
        <v>3469</v>
      </c>
      <c r="T784" s="49" t="s">
        <v>1207</v>
      </c>
      <c r="U784" s="49" t="s">
        <v>969</v>
      </c>
      <c r="V784" s="62" t="s">
        <v>939</v>
      </c>
    </row>
    <row r="785" spans="1:30"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1207</v>
      </c>
      <c r="R785" s="48" t="s">
        <v>3468</v>
      </c>
      <c r="S785" s="49" t="s">
        <v>3469</v>
      </c>
      <c r="T785" s="49" t="s">
        <v>1207</v>
      </c>
      <c r="U785" s="49" t="s">
        <v>969</v>
      </c>
      <c r="V785" s="62" t="s">
        <v>939</v>
      </c>
    </row>
    <row r="786" spans="1:30"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3470</v>
      </c>
      <c r="O793" s="46" t="s">
        <v>937</v>
      </c>
      <c r="P793" s="48">
        <v>2.99</v>
      </c>
      <c r="Q793" s="48" t="s">
        <v>956</v>
      </c>
      <c r="R793" s="48" t="s">
        <v>334</v>
      </c>
      <c r="S793" s="49">
        <v>39.5</v>
      </c>
      <c r="T793" s="49" t="s">
        <v>446</v>
      </c>
      <c r="U793" s="49" t="s">
        <v>3470</v>
      </c>
      <c r="V793" s="62" t="s">
        <v>939</v>
      </c>
      <c r="W793" s="54">
        <v>394.2</v>
      </c>
      <c r="X793" s="54" t="s">
        <v>951</v>
      </c>
      <c r="Y793" s="54" t="s">
        <v>334</v>
      </c>
      <c r="Z793" s="56">
        <v>33.799999999999997</v>
      </c>
      <c r="AA793" s="56" t="s">
        <v>446</v>
      </c>
      <c r="AB793" s="56" t="s">
        <v>3470</v>
      </c>
      <c r="AC793" s="61" t="s">
        <v>945</v>
      </c>
      <c r="AD793" s="70" t="s">
        <v>3471</v>
      </c>
    </row>
    <row r="794" spans="1:30"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1926</v>
      </c>
      <c r="O794" s="46" t="s">
        <v>954</v>
      </c>
      <c r="P794" s="48">
        <v>4</v>
      </c>
      <c r="Q794" s="48" t="s">
        <v>938</v>
      </c>
      <c r="R794" s="48" t="s">
        <v>334</v>
      </c>
      <c r="S794" s="49">
        <v>0.3</v>
      </c>
      <c r="T794" s="49" t="s">
        <v>938</v>
      </c>
      <c r="U794" s="49" t="s">
        <v>1926</v>
      </c>
      <c r="V794" s="62" t="s">
        <v>939</v>
      </c>
    </row>
    <row r="795" spans="1:30"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1922</v>
      </c>
      <c r="AC795" s="61" t="s">
        <v>966</v>
      </c>
    </row>
    <row r="796" spans="1:30"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1922</v>
      </c>
      <c r="AC796" s="61" t="s">
        <v>966</v>
      </c>
    </row>
    <row r="797" spans="1:30"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1922</v>
      </c>
      <c r="O797" s="46" t="s">
        <v>937</v>
      </c>
      <c r="P797" s="48">
        <v>90</v>
      </c>
      <c r="Q797" s="48" t="s">
        <v>938</v>
      </c>
      <c r="R797" s="48" t="s">
        <v>334</v>
      </c>
      <c r="S797" s="49">
        <v>27</v>
      </c>
      <c r="T797" s="49" t="s">
        <v>938</v>
      </c>
      <c r="U797" s="49" t="s">
        <v>1922</v>
      </c>
      <c r="V797" s="62" t="s">
        <v>939</v>
      </c>
      <c r="W797" s="54">
        <v>16.2</v>
      </c>
      <c r="X797" s="54" t="s">
        <v>973</v>
      </c>
      <c r="Y797" s="54" t="s">
        <v>334</v>
      </c>
      <c r="Z797" s="56">
        <v>4.4000000000000004</v>
      </c>
      <c r="AA797" s="56" t="s">
        <v>973</v>
      </c>
      <c r="AB797" s="56" t="s">
        <v>1922</v>
      </c>
      <c r="AC797" s="61" t="s">
        <v>945</v>
      </c>
      <c r="AD797" s="70" t="s">
        <v>3472</v>
      </c>
    </row>
    <row r="798" spans="1:30"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1922</v>
      </c>
      <c r="O798" s="46" t="s">
        <v>937</v>
      </c>
      <c r="P798" s="48">
        <v>95</v>
      </c>
      <c r="Q798" s="48" t="s">
        <v>938</v>
      </c>
      <c r="R798" s="48" t="s">
        <v>334</v>
      </c>
      <c r="S798" s="49">
        <v>30</v>
      </c>
      <c r="T798" s="49" t="s">
        <v>938</v>
      </c>
      <c r="U798" s="49" t="s">
        <v>1922</v>
      </c>
      <c r="V798" s="62" t="s">
        <v>939</v>
      </c>
      <c r="W798" s="54">
        <v>14.3</v>
      </c>
      <c r="X798" s="54" t="s">
        <v>973</v>
      </c>
      <c r="Y798" s="54" t="s">
        <v>334</v>
      </c>
      <c r="Z798" s="56">
        <v>3</v>
      </c>
      <c r="AA798" s="56" t="s">
        <v>973</v>
      </c>
      <c r="AB798" s="56" t="s">
        <v>1922</v>
      </c>
      <c r="AC798" s="61" t="s">
        <v>945</v>
      </c>
      <c r="AD798" s="70" t="s">
        <v>3472</v>
      </c>
    </row>
    <row r="799" spans="1:30"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1253</v>
      </c>
      <c r="K799" s="46" t="s">
        <v>334</v>
      </c>
      <c r="L799" s="47">
        <v>365.2</v>
      </c>
      <c r="M799" s="47" t="s">
        <v>1253</v>
      </c>
      <c r="N799" s="47" t="s">
        <v>116</v>
      </c>
      <c r="O799" s="46" t="s">
        <v>937</v>
      </c>
      <c r="W799" s="54">
        <v>425.9</v>
      </c>
      <c r="X799" s="54" t="s">
        <v>951</v>
      </c>
      <c r="Y799" s="54" t="s">
        <v>334</v>
      </c>
      <c r="Z799" s="56">
        <v>185</v>
      </c>
      <c r="AA799" s="56" t="s">
        <v>951</v>
      </c>
      <c r="AB799" s="56" t="s">
        <v>116</v>
      </c>
      <c r="AC799" s="61" t="s">
        <v>966</v>
      </c>
      <c r="AD799" s="70" t="s">
        <v>3473</v>
      </c>
    </row>
    <row r="800" spans="1:30"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3474</v>
      </c>
    </row>
    <row r="801" spans="1:30"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3475</v>
      </c>
    </row>
    <row r="803" spans="1:30"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3476</v>
      </c>
    </row>
    <row r="804" spans="1:30"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3477</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3477</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3478</v>
      </c>
      <c r="T808" s="49" t="s">
        <v>938</v>
      </c>
      <c r="U808" s="49" t="s">
        <v>969</v>
      </c>
      <c r="V808" s="62" t="s">
        <v>939</v>
      </c>
      <c r="W808" s="54">
        <v>1.66</v>
      </c>
      <c r="X808" s="54" t="s">
        <v>973</v>
      </c>
      <c r="Y808" s="54" t="s">
        <v>334</v>
      </c>
      <c r="Z808" s="56" t="s">
        <v>3479</v>
      </c>
      <c r="AA808" s="56" t="s">
        <v>973</v>
      </c>
      <c r="AB808" s="56" t="s">
        <v>969</v>
      </c>
      <c r="AC808" s="61" t="s">
        <v>945</v>
      </c>
      <c r="AD808" s="70" t="s">
        <v>3480</v>
      </c>
    </row>
    <row r="809" spans="1:30"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3481</v>
      </c>
      <c r="T809" s="49" t="s">
        <v>938</v>
      </c>
      <c r="U809" s="49" t="s">
        <v>969</v>
      </c>
      <c r="V809" s="62" t="s">
        <v>939</v>
      </c>
      <c r="W809" s="54">
        <v>1.05</v>
      </c>
      <c r="X809" s="54" t="s">
        <v>973</v>
      </c>
      <c r="Y809" s="54" t="s">
        <v>334</v>
      </c>
      <c r="Z809" s="56" t="s">
        <v>3482</v>
      </c>
      <c r="AA809" s="56" t="s">
        <v>973</v>
      </c>
      <c r="AB809" s="56" t="s">
        <v>969</v>
      </c>
      <c r="AC809" s="61" t="s">
        <v>945</v>
      </c>
      <c r="AD809" s="70" t="s">
        <v>3480</v>
      </c>
    </row>
    <row r="810" spans="1:30"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3483</v>
      </c>
      <c r="M810" s="47" t="s">
        <v>936</v>
      </c>
      <c r="N810" s="47" t="s">
        <v>969</v>
      </c>
      <c r="O810" s="46" t="s">
        <v>937</v>
      </c>
      <c r="P810" s="48">
        <v>4.9000000000000004</v>
      </c>
      <c r="Q810" s="48" t="s">
        <v>938</v>
      </c>
      <c r="R810" s="48" t="s">
        <v>334</v>
      </c>
      <c r="S810" s="49" t="s">
        <v>3484</v>
      </c>
      <c r="T810" s="49" t="s">
        <v>938</v>
      </c>
      <c r="U810" s="49" t="s">
        <v>969</v>
      </c>
      <c r="V810" s="62" t="s">
        <v>939</v>
      </c>
      <c r="W810" s="54">
        <v>5.9</v>
      </c>
      <c r="X810" s="54" t="s">
        <v>973</v>
      </c>
      <c r="Y810" s="54" t="s">
        <v>334</v>
      </c>
      <c r="Z810" s="56" t="s">
        <v>3485</v>
      </c>
      <c r="AA810" s="56" t="s">
        <v>973</v>
      </c>
      <c r="AB810" s="56" t="s">
        <v>969</v>
      </c>
      <c r="AC810" s="61" t="s">
        <v>945</v>
      </c>
      <c r="AD810" s="70" t="s">
        <v>3486</v>
      </c>
    </row>
    <row r="811" spans="1:30"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3487</v>
      </c>
      <c r="M811" s="47" t="s">
        <v>936</v>
      </c>
      <c r="N811" s="47" t="s">
        <v>969</v>
      </c>
      <c r="O811" s="46" t="s">
        <v>937</v>
      </c>
      <c r="P811" s="48">
        <v>5.9</v>
      </c>
      <c r="Q811" s="48" t="s">
        <v>938</v>
      </c>
      <c r="R811" s="48" t="s">
        <v>334</v>
      </c>
      <c r="S811" s="49" t="s">
        <v>3488</v>
      </c>
      <c r="T811" s="49" t="s">
        <v>938</v>
      </c>
      <c r="U811" s="49" t="s">
        <v>969</v>
      </c>
      <c r="V811" s="62" t="s">
        <v>939</v>
      </c>
      <c r="W811" s="54">
        <v>3.9</v>
      </c>
      <c r="X811" s="54" t="s">
        <v>973</v>
      </c>
      <c r="Y811" s="54" t="s">
        <v>334</v>
      </c>
      <c r="Z811" s="56" t="s">
        <v>3489</v>
      </c>
      <c r="AA811" s="56" t="s">
        <v>973</v>
      </c>
      <c r="AB811" s="56" t="s">
        <v>969</v>
      </c>
      <c r="AC811" s="61" t="s">
        <v>945</v>
      </c>
      <c r="AD811" s="70" t="s">
        <v>3486</v>
      </c>
    </row>
    <row r="812" spans="1:30"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3490</v>
      </c>
    </row>
    <row r="817" spans="1:30"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3491</v>
      </c>
    </row>
    <row r="818" spans="1:30"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3492</v>
      </c>
    </row>
    <row r="819" spans="1:30"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3493</v>
      </c>
    </row>
    <row r="820" spans="1:30"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3494</v>
      </c>
    </row>
    <row r="821" spans="1:30"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3495</v>
      </c>
    </row>
    <row r="822" spans="1:30"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1187</v>
      </c>
      <c r="K822" s="46" t="s">
        <v>334</v>
      </c>
      <c r="L822" s="47">
        <v>20.3</v>
      </c>
      <c r="M822" s="47" t="s">
        <v>1187</v>
      </c>
      <c r="N822" s="47" t="s">
        <v>1922</v>
      </c>
      <c r="O822" s="46" t="s">
        <v>937</v>
      </c>
      <c r="P822" s="48">
        <v>60</v>
      </c>
      <c r="Q822" s="48" t="s">
        <v>938</v>
      </c>
      <c r="R822" s="48" t="s">
        <v>334</v>
      </c>
      <c r="V822" s="62" t="s">
        <v>939</v>
      </c>
      <c r="W822" s="54">
        <v>1.2</v>
      </c>
      <c r="X822" s="54" t="s">
        <v>944</v>
      </c>
      <c r="Y822" s="54" t="s">
        <v>334</v>
      </c>
      <c r="Z822" s="56">
        <v>0.13</v>
      </c>
      <c r="AA822" s="56" t="s">
        <v>944</v>
      </c>
      <c r="AB822" s="56" t="s">
        <v>1922</v>
      </c>
      <c r="AC822" s="61" t="s">
        <v>945</v>
      </c>
    </row>
    <row r="823" spans="1:30"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1187</v>
      </c>
      <c r="K823" s="46" t="s">
        <v>334</v>
      </c>
      <c r="L823" s="47">
        <v>57.8</v>
      </c>
      <c r="M823" s="47" t="s">
        <v>1187</v>
      </c>
      <c r="N823" s="47" t="s">
        <v>1922</v>
      </c>
      <c r="O823" s="46" t="s">
        <v>937</v>
      </c>
      <c r="P823" s="48">
        <v>143</v>
      </c>
      <c r="Q823" s="48" t="s">
        <v>938</v>
      </c>
      <c r="R823" s="48" t="s">
        <v>334</v>
      </c>
      <c r="V823" s="62" t="s">
        <v>939</v>
      </c>
      <c r="W823" s="54">
        <v>0.62</v>
      </c>
      <c r="X823" s="54" t="s">
        <v>944</v>
      </c>
      <c r="Y823" s="54" t="s">
        <v>334</v>
      </c>
      <c r="Z823" s="56">
        <v>0.08</v>
      </c>
      <c r="AA823" s="56" t="s">
        <v>944</v>
      </c>
      <c r="AB823" s="56" t="s">
        <v>1922</v>
      </c>
      <c r="AC823" s="61" t="s">
        <v>945</v>
      </c>
    </row>
    <row r="824" spans="1:30"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1926</v>
      </c>
      <c r="O824" s="46" t="s">
        <v>954</v>
      </c>
      <c r="AD824" s="70" t="s">
        <v>3496</v>
      </c>
    </row>
    <row r="825" spans="1:30" x14ac:dyDescent="0.2">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3959</v>
      </c>
      <c r="K827" s="46" t="s">
        <v>334</v>
      </c>
      <c r="L827" s="47" t="s">
        <v>3960</v>
      </c>
      <c r="N827" s="47" t="s">
        <v>116</v>
      </c>
      <c r="O827" s="46" t="s">
        <v>954</v>
      </c>
      <c r="P827" s="48" t="s">
        <v>3961</v>
      </c>
      <c r="Q827" s="48" t="s">
        <v>938</v>
      </c>
      <c r="R827" s="48" t="s">
        <v>115</v>
      </c>
      <c r="S827" s="49" t="s">
        <v>3962</v>
      </c>
      <c r="T827" s="49" t="s">
        <v>938</v>
      </c>
      <c r="U827" s="49" t="s">
        <v>116</v>
      </c>
      <c r="V827" s="62" t="s">
        <v>939</v>
      </c>
    </row>
    <row r="828" spans="1:30" x14ac:dyDescent="0.2">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3963</v>
      </c>
      <c r="K828" s="46" t="s">
        <v>334</v>
      </c>
      <c r="L828" s="47" t="s">
        <v>3964</v>
      </c>
      <c r="N828" s="47" t="s">
        <v>116</v>
      </c>
      <c r="O828" s="46" t="s">
        <v>954</v>
      </c>
      <c r="P828" s="48" t="s">
        <v>3965</v>
      </c>
      <c r="Q828" s="48" t="s">
        <v>938</v>
      </c>
      <c r="R828" s="48" t="s">
        <v>115</v>
      </c>
      <c r="S828" s="49" t="s">
        <v>3966</v>
      </c>
      <c r="T828" s="49" t="s">
        <v>938</v>
      </c>
      <c r="U828" s="49" t="s">
        <v>116</v>
      </c>
      <c r="V828" s="62" t="s">
        <v>939</v>
      </c>
    </row>
    <row r="829" spans="1:30" x14ac:dyDescent="0.2">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3967</v>
      </c>
      <c r="K829" s="46" t="s">
        <v>334</v>
      </c>
      <c r="L829" s="47" t="s">
        <v>3968</v>
      </c>
      <c r="N829" s="47" t="s">
        <v>116</v>
      </c>
      <c r="O829" s="46" t="s">
        <v>954</v>
      </c>
      <c r="P829" s="48" t="s">
        <v>3969</v>
      </c>
      <c r="Q829" s="48" t="s">
        <v>938</v>
      </c>
      <c r="R829" s="48" t="s">
        <v>115</v>
      </c>
      <c r="S829" s="49" t="s">
        <v>3970</v>
      </c>
      <c r="T829" s="49" t="s">
        <v>938</v>
      </c>
      <c r="U829" s="49" t="s">
        <v>116</v>
      </c>
      <c r="V829" s="62" t="s">
        <v>939</v>
      </c>
    </row>
    <row r="830" spans="1:30" x14ac:dyDescent="0.2">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3971</v>
      </c>
      <c r="K830" s="46" t="s">
        <v>334</v>
      </c>
      <c r="L830" s="47" t="s">
        <v>3972</v>
      </c>
      <c r="N830" s="47" t="s">
        <v>116</v>
      </c>
      <c r="O830" s="46" t="s">
        <v>954</v>
      </c>
      <c r="P830" s="48" t="s">
        <v>3973</v>
      </c>
      <c r="Q830" s="48" t="s">
        <v>938</v>
      </c>
      <c r="R830" s="48" t="s">
        <v>115</v>
      </c>
      <c r="S830" s="49" t="s">
        <v>3974</v>
      </c>
      <c r="T830" s="49" t="s">
        <v>938</v>
      </c>
      <c r="U830" s="49" t="s">
        <v>116</v>
      </c>
      <c r="V830" s="62" t="s">
        <v>939</v>
      </c>
    </row>
    <row r="831" spans="1:30" x14ac:dyDescent="0.2">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3975</v>
      </c>
      <c r="K831" s="46" t="s">
        <v>334</v>
      </c>
      <c r="L831" s="47" t="s">
        <v>3976</v>
      </c>
      <c r="N831" s="47" t="s">
        <v>116</v>
      </c>
      <c r="O831" s="46" t="s">
        <v>954</v>
      </c>
      <c r="P831" s="48" t="s">
        <v>3977</v>
      </c>
      <c r="Q831" s="48" t="s">
        <v>938</v>
      </c>
      <c r="R831" s="48" t="s">
        <v>115</v>
      </c>
      <c r="S831" s="49" t="s">
        <v>3978</v>
      </c>
      <c r="T831" s="49" t="s">
        <v>938</v>
      </c>
      <c r="U831" s="49" t="s">
        <v>116</v>
      </c>
      <c r="V831" s="62" t="s">
        <v>939</v>
      </c>
    </row>
    <row r="832" spans="1:30" x14ac:dyDescent="0.2">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3979</v>
      </c>
      <c r="K832" s="46" t="s">
        <v>334</v>
      </c>
      <c r="L832" s="47" t="s">
        <v>3980</v>
      </c>
      <c r="N832" s="47" t="s">
        <v>116</v>
      </c>
      <c r="O832" s="46" t="s">
        <v>954</v>
      </c>
      <c r="P832" s="48" t="s">
        <v>3981</v>
      </c>
      <c r="Q832" s="48" t="s">
        <v>938</v>
      </c>
      <c r="R832" s="48" t="s">
        <v>115</v>
      </c>
      <c r="S832" s="49" t="s">
        <v>3974</v>
      </c>
      <c r="T832" s="49" t="s">
        <v>938</v>
      </c>
      <c r="U832" s="49" t="s">
        <v>116</v>
      </c>
      <c r="V832" s="62" t="s">
        <v>939</v>
      </c>
    </row>
    <row r="833" spans="1:30" x14ac:dyDescent="0.2">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3982</v>
      </c>
      <c r="K833" s="46" t="s">
        <v>334</v>
      </c>
      <c r="L833" s="47" t="s">
        <v>3983</v>
      </c>
      <c r="N833" s="47" t="s">
        <v>116</v>
      </c>
      <c r="O833" s="46" t="s">
        <v>954</v>
      </c>
      <c r="P833" s="48" t="s">
        <v>3984</v>
      </c>
      <c r="Q833" s="48" t="s">
        <v>938</v>
      </c>
      <c r="R833" s="48" t="s">
        <v>115</v>
      </c>
      <c r="S833" s="49" t="s">
        <v>3985</v>
      </c>
      <c r="T833" s="49" t="s">
        <v>938</v>
      </c>
      <c r="U833" s="49" t="s">
        <v>116</v>
      </c>
      <c r="V833" s="62" t="s">
        <v>939</v>
      </c>
    </row>
    <row r="834" spans="1:30" x14ac:dyDescent="0.2">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3986</v>
      </c>
      <c r="K834" s="46" t="s">
        <v>334</v>
      </c>
      <c r="L834" s="47" t="s">
        <v>3987</v>
      </c>
      <c r="N834" s="47" t="s">
        <v>116</v>
      </c>
      <c r="O834" s="46" t="s">
        <v>954</v>
      </c>
      <c r="P834" s="48" t="s">
        <v>3988</v>
      </c>
      <c r="Q834" s="48" t="s">
        <v>938</v>
      </c>
      <c r="R834" s="48" t="s">
        <v>115</v>
      </c>
      <c r="S834" s="49" t="s">
        <v>3989</v>
      </c>
      <c r="T834" s="49" t="s">
        <v>938</v>
      </c>
      <c r="U834" s="49" t="s">
        <v>116</v>
      </c>
      <c r="V834" s="62" t="s">
        <v>939</v>
      </c>
    </row>
    <row r="835" spans="1:30" x14ac:dyDescent="0.2">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3990</v>
      </c>
      <c r="K835" s="46" t="s">
        <v>334</v>
      </c>
      <c r="L835" s="47" t="s">
        <v>3991</v>
      </c>
      <c r="N835" s="47" t="s">
        <v>116</v>
      </c>
      <c r="O835" s="46" t="s">
        <v>954</v>
      </c>
      <c r="P835" s="48" t="s">
        <v>3992</v>
      </c>
      <c r="Q835" s="48" t="s">
        <v>938</v>
      </c>
      <c r="R835" s="48" t="s">
        <v>115</v>
      </c>
      <c r="S835" s="49" t="s">
        <v>3993</v>
      </c>
      <c r="T835" s="49" t="s">
        <v>938</v>
      </c>
      <c r="U835" s="49" t="s">
        <v>116</v>
      </c>
      <c r="V835" s="62" t="s">
        <v>939</v>
      </c>
    </row>
    <row r="836" spans="1:30" x14ac:dyDescent="0.2">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1922</v>
      </c>
      <c r="O836" s="46" t="s">
        <v>954</v>
      </c>
      <c r="P836" s="48">
        <v>64.099999999999994</v>
      </c>
      <c r="Q836" s="48" t="s">
        <v>938</v>
      </c>
      <c r="R836" s="48" t="s">
        <v>334</v>
      </c>
      <c r="S836" s="49">
        <v>6.9</v>
      </c>
      <c r="T836" s="49" t="s">
        <v>938</v>
      </c>
      <c r="U836" s="49" t="s">
        <v>1922</v>
      </c>
      <c r="V836" s="62" t="s">
        <v>939</v>
      </c>
    </row>
    <row r="837" spans="1:30" x14ac:dyDescent="0.2">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3994</v>
      </c>
    </row>
    <row r="838" spans="1:30" x14ac:dyDescent="0.2">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3994</v>
      </c>
    </row>
    <row r="839" spans="1:30" x14ac:dyDescent="0.2">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3994</v>
      </c>
    </row>
    <row r="840" spans="1:30" x14ac:dyDescent="0.2">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3986</v>
      </c>
      <c r="J840" s="46" t="s">
        <v>936</v>
      </c>
      <c r="K840" s="46" t="s">
        <v>334</v>
      </c>
      <c r="L840" s="47" t="s">
        <v>3987</v>
      </c>
      <c r="M840" s="47" t="s">
        <v>936</v>
      </c>
      <c r="N840" s="47" t="s">
        <v>116</v>
      </c>
      <c r="O840" s="46" t="s">
        <v>954</v>
      </c>
      <c r="P840" s="48" t="s">
        <v>3988</v>
      </c>
      <c r="Q840" s="48" t="s">
        <v>992</v>
      </c>
      <c r="R840" s="48" t="s">
        <v>334</v>
      </c>
      <c r="S840" s="49" t="s">
        <v>3989</v>
      </c>
      <c r="T840" s="49" t="s">
        <v>992</v>
      </c>
      <c r="U840" s="49" t="s">
        <v>116</v>
      </c>
      <c r="V840" s="62" t="s">
        <v>939</v>
      </c>
    </row>
    <row r="841" spans="1:30" x14ac:dyDescent="0.2">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3995</v>
      </c>
      <c r="J841" s="46" t="s">
        <v>936</v>
      </c>
      <c r="K841" s="46" t="s">
        <v>334</v>
      </c>
      <c r="L841" s="47" t="s">
        <v>3996</v>
      </c>
      <c r="M841" s="47" t="s">
        <v>936</v>
      </c>
      <c r="N841" s="47" t="s">
        <v>116</v>
      </c>
      <c r="O841" s="46" t="s">
        <v>954</v>
      </c>
      <c r="P841" s="48" t="s">
        <v>3997</v>
      </c>
      <c r="Q841" s="48" t="s">
        <v>992</v>
      </c>
      <c r="R841" s="48" t="s">
        <v>334</v>
      </c>
      <c r="S841" s="49" t="s">
        <v>3998</v>
      </c>
      <c r="T841" s="49" t="s">
        <v>992</v>
      </c>
      <c r="U841" s="49" t="s">
        <v>116</v>
      </c>
      <c r="V841" s="62" t="s">
        <v>939</v>
      </c>
    </row>
    <row r="842" spans="1:30" x14ac:dyDescent="0.2">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3999</v>
      </c>
      <c r="J842" s="46" t="s">
        <v>936</v>
      </c>
      <c r="K842" s="46" t="s">
        <v>334</v>
      </c>
      <c r="L842" s="47" t="s">
        <v>4000</v>
      </c>
      <c r="M842" s="47" t="s">
        <v>936</v>
      </c>
      <c r="N842" s="47" t="s">
        <v>116</v>
      </c>
      <c r="O842" s="46" t="s">
        <v>954</v>
      </c>
      <c r="P842" s="48" t="s">
        <v>4001</v>
      </c>
      <c r="Q842" s="48" t="s">
        <v>992</v>
      </c>
      <c r="R842" s="48" t="s">
        <v>334</v>
      </c>
      <c r="S842" s="49" t="s">
        <v>4000</v>
      </c>
      <c r="T842" s="49" t="s">
        <v>992</v>
      </c>
      <c r="U842" s="49" t="s">
        <v>116</v>
      </c>
      <c r="V842" s="62" t="s">
        <v>939</v>
      </c>
    </row>
    <row r="843" spans="1:30" x14ac:dyDescent="0.2">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1922</v>
      </c>
      <c r="O844" s="46" t="s">
        <v>954</v>
      </c>
      <c r="P844" s="48">
        <v>6.1</v>
      </c>
      <c r="Q844" s="48" t="s">
        <v>938</v>
      </c>
      <c r="R844" s="48" t="s">
        <v>334</v>
      </c>
      <c r="S844" s="49">
        <v>0.9</v>
      </c>
      <c r="T844" s="49" t="s">
        <v>938</v>
      </c>
      <c r="U844" s="49" t="s">
        <v>1922</v>
      </c>
      <c r="V844" s="62" t="s">
        <v>939</v>
      </c>
      <c r="AD844" s="70" t="s">
        <v>4002</v>
      </c>
    </row>
    <row r="845" spans="1:30" x14ac:dyDescent="0.2">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1922</v>
      </c>
      <c r="O845" s="46" t="s">
        <v>954</v>
      </c>
      <c r="P845" s="48">
        <v>10.6</v>
      </c>
      <c r="Q845" s="48" t="s">
        <v>938</v>
      </c>
      <c r="R845" s="48" t="s">
        <v>334</v>
      </c>
      <c r="S845" s="49">
        <v>1.4</v>
      </c>
      <c r="T845" s="49" t="s">
        <v>938</v>
      </c>
      <c r="U845" s="49" t="s">
        <v>1922</v>
      </c>
      <c r="V845" s="62" t="s">
        <v>939</v>
      </c>
      <c r="AD845" s="70" t="s">
        <v>4003</v>
      </c>
    </row>
    <row r="846" spans="1:30" x14ac:dyDescent="0.2">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1922</v>
      </c>
      <c r="O846" s="46" t="s">
        <v>954</v>
      </c>
      <c r="P846" s="48">
        <v>30.6</v>
      </c>
      <c r="Q846" s="48" t="s">
        <v>938</v>
      </c>
      <c r="R846" s="48" t="s">
        <v>334</v>
      </c>
      <c r="S846" s="49">
        <v>7.3</v>
      </c>
      <c r="T846" s="49" t="s">
        <v>938</v>
      </c>
      <c r="U846" s="49" t="s">
        <v>1922</v>
      </c>
      <c r="V846" s="62" t="s">
        <v>939</v>
      </c>
      <c r="AD846" s="70" t="s">
        <v>4004</v>
      </c>
    </row>
    <row r="847" spans="1:30" x14ac:dyDescent="0.2">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4005</v>
      </c>
      <c r="L848" s="47" t="s">
        <v>4006</v>
      </c>
      <c r="M848" s="47" t="s">
        <v>936</v>
      </c>
      <c r="N848" s="47" t="s">
        <v>1096</v>
      </c>
      <c r="O848" s="46" t="s">
        <v>937</v>
      </c>
      <c r="P848" s="48">
        <v>22.1</v>
      </c>
      <c r="Q848" s="48" t="s">
        <v>938</v>
      </c>
      <c r="R848" s="48" t="s">
        <v>4005</v>
      </c>
      <c r="S848" s="49" t="s">
        <v>4007</v>
      </c>
      <c r="T848" s="49" t="s">
        <v>938</v>
      </c>
      <c r="U848" s="49" t="s">
        <v>1096</v>
      </c>
      <c r="V848" s="62" t="s">
        <v>939</v>
      </c>
      <c r="AD848" s="70" t="s">
        <v>4008</v>
      </c>
    </row>
    <row r="849" spans="1:30" x14ac:dyDescent="0.2">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4009</v>
      </c>
      <c r="T854" s="49" t="s">
        <v>938</v>
      </c>
      <c r="U854" s="49" t="s">
        <v>116</v>
      </c>
      <c r="V854" s="62" t="s">
        <v>939</v>
      </c>
    </row>
    <row r="855" spans="1:30" x14ac:dyDescent="0.2">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4010</v>
      </c>
      <c r="Q855" s="48" t="s">
        <v>938</v>
      </c>
      <c r="R855" s="48" t="s">
        <v>334</v>
      </c>
      <c r="S855" s="49" t="s">
        <v>4011</v>
      </c>
      <c r="T855" s="49" t="s">
        <v>938</v>
      </c>
      <c r="U855" s="49" t="s">
        <v>116</v>
      </c>
      <c r="V855" s="62" t="s">
        <v>939</v>
      </c>
      <c r="AD855" s="70" t="s">
        <v>4012</v>
      </c>
    </row>
    <row r="856" spans="1:30" x14ac:dyDescent="0.2">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4013</v>
      </c>
      <c r="Q856" s="48" t="s">
        <v>938</v>
      </c>
      <c r="R856" s="48" t="s">
        <v>334</v>
      </c>
      <c r="S856" s="49" t="s">
        <v>4014</v>
      </c>
      <c r="T856" s="49" t="s">
        <v>938</v>
      </c>
      <c r="U856" s="49" t="s">
        <v>116</v>
      </c>
      <c r="V856" s="62" t="s">
        <v>939</v>
      </c>
      <c r="AD856" s="70" t="s">
        <v>4015</v>
      </c>
    </row>
    <row r="857" spans="1:30" x14ac:dyDescent="0.2">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4016</v>
      </c>
      <c r="Q857" s="48" t="s">
        <v>938</v>
      </c>
      <c r="R857" s="48" t="s">
        <v>334</v>
      </c>
      <c r="S857" s="49" t="s">
        <v>4017</v>
      </c>
      <c r="T857" s="49" t="s">
        <v>938</v>
      </c>
      <c r="U857" s="49" t="s">
        <v>116</v>
      </c>
      <c r="V857" s="62" t="s">
        <v>939</v>
      </c>
      <c r="AD857" s="70" t="s">
        <v>4018</v>
      </c>
    </row>
    <row r="858" spans="1:30" x14ac:dyDescent="0.2">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4019</v>
      </c>
      <c r="Q858" s="48" t="s">
        <v>938</v>
      </c>
      <c r="R858" s="48" t="s">
        <v>334</v>
      </c>
      <c r="S858" s="49" t="s">
        <v>4020</v>
      </c>
      <c r="T858" s="49" t="s">
        <v>938</v>
      </c>
      <c r="U858" s="49" t="s">
        <v>116</v>
      </c>
      <c r="V858" s="62" t="s">
        <v>939</v>
      </c>
      <c r="AD858" s="70" t="s">
        <v>4021</v>
      </c>
    </row>
    <row r="859" spans="1:30" x14ac:dyDescent="0.2">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1922</v>
      </c>
      <c r="O866" s="46" t="s">
        <v>937</v>
      </c>
      <c r="P866" s="48">
        <v>36.9</v>
      </c>
      <c r="Q866" s="48" t="s">
        <v>938</v>
      </c>
      <c r="R866" s="48" t="s">
        <v>334</v>
      </c>
      <c r="S866" s="49">
        <v>12.6</v>
      </c>
      <c r="T866" s="49" t="s">
        <v>938</v>
      </c>
      <c r="U866" s="49" t="s">
        <v>1922</v>
      </c>
      <c r="V866" s="62" t="s">
        <v>939</v>
      </c>
    </row>
    <row r="867" spans="1:30" x14ac:dyDescent="0.2">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1922</v>
      </c>
      <c r="O867" s="46" t="s">
        <v>937</v>
      </c>
      <c r="P867" s="48">
        <v>66.400000000000006</v>
      </c>
      <c r="Q867" s="48" t="s">
        <v>938</v>
      </c>
      <c r="R867" s="48" t="s">
        <v>334</v>
      </c>
      <c r="S867" s="49">
        <v>23.4</v>
      </c>
      <c r="T867" s="49" t="s">
        <v>938</v>
      </c>
      <c r="U867" s="49" t="s">
        <v>1922</v>
      </c>
      <c r="V867" s="62" t="s">
        <v>939</v>
      </c>
    </row>
    <row r="868" spans="1:30" x14ac:dyDescent="0.2">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4022</v>
      </c>
    </row>
    <row r="872" spans="1:30" x14ac:dyDescent="0.2">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4022</v>
      </c>
    </row>
    <row r="873" spans="1:30" x14ac:dyDescent="0.2">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4022</v>
      </c>
    </row>
    <row r="874" spans="1:30" x14ac:dyDescent="0.2">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1922</v>
      </c>
      <c r="O874" s="46" t="s">
        <v>954</v>
      </c>
      <c r="P874" s="48">
        <v>38.4</v>
      </c>
      <c r="Q874" s="48" t="s">
        <v>938</v>
      </c>
      <c r="R874" s="48" t="s">
        <v>334</v>
      </c>
      <c r="S874" s="49">
        <v>5.5</v>
      </c>
      <c r="T874" s="49" t="s">
        <v>938</v>
      </c>
      <c r="U874" s="49" t="s">
        <v>1922</v>
      </c>
      <c r="V874" s="62" t="s">
        <v>939</v>
      </c>
    </row>
    <row r="875" spans="1:30" x14ac:dyDescent="0.2">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4023</v>
      </c>
    </row>
    <row r="876" spans="1:30" x14ac:dyDescent="0.2">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4024</v>
      </c>
    </row>
    <row r="877" spans="1:30" x14ac:dyDescent="0.2">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4024</v>
      </c>
    </row>
    <row r="878" spans="1:30" x14ac:dyDescent="0.2">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4025</v>
      </c>
    </row>
    <row r="879" spans="1:30" x14ac:dyDescent="0.2">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4026</v>
      </c>
    </row>
    <row r="880" spans="1:30" x14ac:dyDescent="0.2">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1922</v>
      </c>
      <c r="O880" s="46" t="s">
        <v>954</v>
      </c>
      <c r="P880" s="48">
        <v>7.6</v>
      </c>
      <c r="Q880" s="48" t="s">
        <v>938</v>
      </c>
      <c r="R880" s="48" t="s">
        <v>334</v>
      </c>
      <c r="S880" s="49">
        <v>1.7</v>
      </c>
      <c r="T880" s="49" t="s">
        <v>938</v>
      </c>
      <c r="U880" s="49" t="s">
        <v>1922</v>
      </c>
      <c r="V880" s="62" t="s">
        <v>939</v>
      </c>
    </row>
    <row r="881" spans="1:30" x14ac:dyDescent="0.2">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1922</v>
      </c>
      <c r="O881" s="46" t="s">
        <v>954</v>
      </c>
      <c r="P881" s="48">
        <v>9.5</v>
      </c>
      <c r="Q881" s="48" t="s">
        <v>938</v>
      </c>
      <c r="R881" s="48" t="s">
        <v>334</v>
      </c>
      <c r="S881" s="49">
        <v>1.4</v>
      </c>
      <c r="T881" s="49" t="s">
        <v>938</v>
      </c>
      <c r="U881" s="49" t="s">
        <v>1922</v>
      </c>
      <c r="V881" s="62" t="s">
        <v>939</v>
      </c>
    </row>
    <row r="882" spans="1:30" x14ac:dyDescent="0.2">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1752</v>
      </c>
      <c r="O882" s="46" t="s">
        <v>937</v>
      </c>
      <c r="P882" s="48">
        <v>6.1</v>
      </c>
      <c r="Q882" s="48" t="s">
        <v>938</v>
      </c>
      <c r="R882" s="48" t="s">
        <v>993</v>
      </c>
      <c r="S882" s="49">
        <v>61.8</v>
      </c>
      <c r="U882" s="49" t="s">
        <v>1752</v>
      </c>
      <c r="V882" s="62" t="s">
        <v>939</v>
      </c>
      <c r="W882" s="54">
        <v>610</v>
      </c>
      <c r="X882" s="54" t="s">
        <v>963</v>
      </c>
      <c r="Y882" s="54" t="s">
        <v>1000</v>
      </c>
      <c r="Z882" s="56">
        <v>62.1</v>
      </c>
      <c r="AB882" s="56" t="s">
        <v>1752</v>
      </c>
      <c r="AC882" s="61" t="s">
        <v>945</v>
      </c>
      <c r="AD882" s="70" t="s">
        <v>4027</v>
      </c>
    </row>
    <row r="883" spans="1:30" x14ac:dyDescent="0.2">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4028</v>
      </c>
    </row>
    <row r="885" spans="1:30" x14ac:dyDescent="0.2">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4029</v>
      </c>
    </row>
    <row r="886" spans="1:30" x14ac:dyDescent="0.2">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f>Studies!N1247</f>
        <v>276</v>
      </c>
      <c r="G888" s="58" t="s">
        <v>935</v>
      </c>
      <c r="H888" s="58" t="s">
        <v>59</v>
      </c>
    </row>
    <row r="889" spans="1:30" x14ac:dyDescent="0.2">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196">
        <f>Studies!N1248</f>
        <v>276</v>
      </c>
      <c r="G889" s="58" t="s">
        <v>935</v>
      </c>
      <c r="H889" s="58" t="s">
        <v>59</v>
      </c>
    </row>
    <row r="890" spans="1:30" x14ac:dyDescent="0.2">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196">
        <f>Studies!N1249</f>
        <v>708</v>
      </c>
      <c r="G890" s="58" t="s">
        <v>935</v>
      </c>
      <c r="H890" s="58" t="s">
        <v>59</v>
      </c>
    </row>
    <row r="891" spans="1:30" x14ac:dyDescent="0.2">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196">
        <f>Studies!N1250</f>
        <v>708</v>
      </c>
      <c r="G891" s="58" t="s">
        <v>935</v>
      </c>
      <c r="H891" s="58" t="s">
        <v>59</v>
      </c>
    </row>
    <row r="892" spans="1:30" x14ac:dyDescent="0.2">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1926</v>
      </c>
      <c r="O892" s="46" t="s">
        <v>954</v>
      </c>
      <c r="P892" s="48">
        <v>36.5</v>
      </c>
      <c r="Q892" s="48" t="s">
        <v>938</v>
      </c>
      <c r="R892" s="48" t="s">
        <v>334</v>
      </c>
      <c r="S892" s="49">
        <v>5.7</v>
      </c>
      <c r="T892" s="49" t="s">
        <v>938</v>
      </c>
      <c r="U892" s="49" t="s">
        <v>1926</v>
      </c>
      <c r="V892" s="62" t="s">
        <v>939</v>
      </c>
    </row>
    <row r="893" spans="1:30" x14ac:dyDescent="0.2">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4030</v>
      </c>
    </row>
    <row r="901" spans="1:30" x14ac:dyDescent="0.2">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4031</v>
      </c>
    </row>
    <row r="902" spans="1:30" x14ac:dyDescent="0.2">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4032</v>
      </c>
    </row>
    <row r="903" spans="1:30" x14ac:dyDescent="0.2">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4033</v>
      </c>
    </row>
    <row r="904" spans="1:30" x14ac:dyDescent="0.2">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4034</v>
      </c>
    </row>
    <row r="905" spans="1:30" x14ac:dyDescent="0.2">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4035</v>
      </c>
    </row>
    <row r="906" spans="1:30" x14ac:dyDescent="0.2">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4036</v>
      </c>
    </row>
    <row r="907" spans="1:30" x14ac:dyDescent="0.2">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4037</v>
      </c>
    </row>
    <row r="908" spans="1:30" x14ac:dyDescent="0.2">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4038</v>
      </c>
    </row>
    <row r="909" spans="1:30" x14ac:dyDescent="0.2">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3470</v>
      </c>
      <c r="O911" s="46" t="s">
        <v>937</v>
      </c>
      <c r="P911" s="48">
        <v>20.9</v>
      </c>
      <c r="Q911" s="48" t="s">
        <v>965</v>
      </c>
      <c r="R911" s="48" t="s">
        <v>993</v>
      </c>
      <c r="S911" s="49">
        <v>73.7</v>
      </c>
      <c r="T911" s="49" t="s">
        <v>965</v>
      </c>
      <c r="U911" s="49" t="s">
        <v>4039</v>
      </c>
      <c r="V911" s="62" t="s">
        <v>939</v>
      </c>
      <c r="AD911" s="70" t="s">
        <v>4040</v>
      </c>
    </row>
    <row r="912" spans="1:30" x14ac:dyDescent="0.2">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3470</v>
      </c>
      <c r="O912" s="46" t="s">
        <v>937</v>
      </c>
      <c r="P912" s="48">
        <v>25.9</v>
      </c>
      <c r="Q912" s="48" t="s">
        <v>965</v>
      </c>
      <c r="R912" s="48" t="s">
        <v>993</v>
      </c>
      <c r="S912" s="49">
        <v>78</v>
      </c>
      <c r="T912" s="49" t="s">
        <v>965</v>
      </c>
      <c r="U912" s="49" t="s">
        <v>4039</v>
      </c>
      <c r="V912" s="62" t="s">
        <v>939</v>
      </c>
      <c r="AD912" s="70" t="s">
        <v>4041</v>
      </c>
    </row>
    <row r="913" spans="1:30" x14ac:dyDescent="0.2">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4042</v>
      </c>
    </row>
    <row r="914" spans="1:30" x14ac:dyDescent="0.2">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4043</v>
      </c>
    </row>
    <row r="915" spans="1:30" x14ac:dyDescent="0.2">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4044</v>
      </c>
    </row>
    <row r="918" spans="1:30" x14ac:dyDescent="0.2">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4044</v>
      </c>
    </row>
    <row r="919" spans="1:30" x14ac:dyDescent="0.2">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4044</v>
      </c>
    </row>
    <row r="920" spans="1:30" x14ac:dyDescent="0.2">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4045</v>
      </c>
    </row>
    <row r="921" spans="1:30" x14ac:dyDescent="0.2">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4046</v>
      </c>
    </row>
    <row r="923" spans="1:30" x14ac:dyDescent="0.2">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4047</v>
      </c>
    </row>
    <row r="924" spans="1:30" x14ac:dyDescent="0.2">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4048</v>
      </c>
    </row>
    <row r="925" spans="1:30" x14ac:dyDescent="0.2">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4049</v>
      </c>
    </row>
    <row r="926" spans="1:30" x14ac:dyDescent="0.2">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4050</v>
      </c>
    </row>
    <row r="927" spans="1:30" x14ac:dyDescent="0.2">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4051</v>
      </c>
    </row>
    <row r="928" spans="1:30" x14ac:dyDescent="0.2">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4052</v>
      </c>
    </row>
    <row r="929" spans="1:30" x14ac:dyDescent="0.2">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4053</v>
      </c>
    </row>
    <row r="930" spans="1:30" x14ac:dyDescent="0.2">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4054</v>
      </c>
    </row>
    <row r="932" spans="1:30" x14ac:dyDescent="0.2">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4055</v>
      </c>
    </row>
    <row r="933" spans="1:30" x14ac:dyDescent="0.2">
      <c r="A933" s="91">
        <v>1348</v>
      </c>
      <c r="B933" s="228" t="str">
        <f>IF(AND(A933&lt;&gt;"",ISNUMBER(A933)),VLOOKUP(A933,Studies!A:BR,2,FALSE),"")</f>
        <v>Lutz 2018</v>
      </c>
      <c r="C933" s="228" t="str">
        <f>IF(AND(A933&lt;&gt;"",ISNUMBER(A933)),VLOOKUP(A933,Studies!A:BR,3,FALSE),"")</f>
        <v>https://pubmed.ncbi.nlm.nih.gov/29569723/</v>
      </c>
      <c r="D933" s="228" t="str">
        <f>IF(AND(A933&lt;&gt;"",ISNUMBER(A933)),VLOOKUP(A933,Studies!A:BR,4,FALSE),"")</f>
        <v>Cohort 1, Control</v>
      </c>
      <c r="E933" s="204" t="str">
        <f>IF(AND(A933&lt;&gt;"",ISNUMBER(A933)),VLOOKUP(A933,Studies!A:BR,5,FALSE),"")</f>
        <v>Midazolam</v>
      </c>
      <c r="F933" s="196" t="s">
        <v>935</v>
      </c>
      <c r="G933" s="196" t="s">
        <v>935</v>
      </c>
      <c r="H933" s="196" t="s">
        <v>59</v>
      </c>
    </row>
    <row r="934" spans="1:30" x14ac:dyDescent="0.2">
      <c r="A934" s="91">
        <v>1349</v>
      </c>
      <c r="B934" s="228" t="str">
        <f>IF(AND(A934&lt;&gt;"",ISNUMBER(A934)),VLOOKUP(A934,Studies!A:BR,2,FALSE),"")</f>
        <v>Lutz 2018</v>
      </c>
      <c r="C934" s="228" t="str">
        <f>IF(AND(A934&lt;&gt;"",ISNUMBER(A934)),VLOOKUP(A934,Studies!A:BR,3,FALSE),"")</f>
        <v>https://pubmed.ncbi.nlm.nih.gov/29569723/</v>
      </c>
      <c r="D934" s="228" t="str">
        <f>IF(AND(A934&lt;&gt;"",ISNUMBER(A934)),VLOOKUP(A934,Studies!A:BR,4,FALSE),"")</f>
        <v>Cohort 2, Control</v>
      </c>
      <c r="E934" s="204" t="str">
        <f>IF(AND(A934&lt;&gt;"",ISNUMBER(A934)),VLOOKUP(A934,Studies!A:BR,5,FALSE),"")</f>
        <v>Midazolam</v>
      </c>
      <c r="F934" s="196" t="s">
        <v>935</v>
      </c>
      <c r="G934" s="196" t="s">
        <v>935</v>
      </c>
      <c r="H934" s="196" t="s">
        <v>59</v>
      </c>
    </row>
    <row r="935" spans="1:30" x14ac:dyDescent="0.2">
      <c r="A935" s="91">
        <v>1350</v>
      </c>
      <c r="B935" s="228" t="str">
        <f>IF(AND(A935&lt;&gt;"",ISNUMBER(A935)),VLOOKUP(A935,Studies!A:BR,2,FALSE),"")</f>
        <v>Lutz 2018</v>
      </c>
      <c r="C935" s="228" t="str">
        <f>IF(AND(A935&lt;&gt;"",ISNUMBER(A935)),VLOOKUP(A935,Studies!A:BR,3,FALSE),"")</f>
        <v>https://pubmed.ncbi.nlm.nih.gov/29569723/</v>
      </c>
      <c r="D935" s="228" t="str">
        <f>IF(AND(A935&lt;&gt;"",ISNUMBER(A935)),VLOOKUP(A935,Studies!A:BR,4,FALSE),"")</f>
        <v>Cohort 2, 2 mg Rifampicin</v>
      </c>
      <c r="E935" s="204" t="str">
        <f>IF(AND(A935&lt;&gt;"",ISNUMBER(A935)),VLOOKUP(A935,Studies!A:BR,5,FALSE),"")</f>
        <v>Midazolam</v>
      </c>
      <c r="F935" s="58">
        <f>Studies!N1296</f>
        <v>228</v>
      </c>
      <c r="G935" s="196" t="s">
        <v>935</v>
      </c>
      <c r="H935" s="196" t="s">
        <v>59</v>
      </c>
    </row>
    <row r="936" spans="1:30" x14ac:dyDescent="0.2">
      <c r="A936" s="91">
        <v>1351</v>
      </c>
      <c r="B936" s="228" t="str">
        <f>IF(AND(A936&lt;&gt;"",ISNUMBER(A936)),VLOOKUP(A936,Studies!A:BR,2,FALSE),"")</f>
        <v>Lutz 2018</v>
      </c>
      <c r="C936" s="228" t="str">
        <f>IF(AND(A936&lt;&gt;"",ISNUMBER(A936)),VLOOKUP(A936,Studies!A:BR,3,FALSE),"")</f>
        <v>https://pubmed.ncbi.nlm.nih.gov/29569723/</v>
      </c>
      <c r="D936" s="228" t="str">
        <f>IF(AND(A936&lt;&gt;"",ISNUMBER(A936)),VLOOKUP(A936,Studies!A:BR,4,FALSE),"")</f>
        <v>Cohort 1, 10 mg Rifampicin</v>
      </c>
      <c r="E936" s="204" t="str">
        <f>IF(AND(A936&lt;&gt;"",ISNUMBER(A936)),VLOOKUP(A936,Studies!A:BR,5,FALSE),"")</f>
        <v>Midazolam</v>
      </c>
      <c r="F936" s="196">
        <f>Studies!N1297</f>
        <v>228</v>
      </c>
      <c r="G936" s="196" t="s">
        <v>935</v>
      </c>
      <c r="H936" s="196" t="s">
        <v>59</v>
      </c>
    </row>
    <row r="937" spans="1:30" x14ac:dyDescent="0.2">
      <c r="A937" s="91">
        <v>1352</v>
      </c>
      <c r="B937" s="228" t="str">
        <f>IF(AND(A937&lt;&gt;"",ISNUMBER(A937)),VLOOKUP(A937,Studies!A:BR,2,FALSE),"")</f>
        <v>Lutz 2018</v>
      </c>
      <c r="C937" s="228" t="str">
        <f>IF(AND(A937&lt;&gt;"",ISNUMBER(A937)),VLOOKUP(A937,Studies!A:BR,3,FALSE),"")</f>
        <v>https://pubmed.ncbi.nlm.nih.gov/29569723/</v>
      </c>
      <c r="D937" s="228" t="str">
        <f>IF(AND(A937&lt;&gt;"",ISNUMBER(A937)),VLOOKUP(A937,Studies!A:BR,4,FALSE),"")</f>
        <v>Cohort 1, 75 mg Rifampicin</v>
      </c>
      <c r="E937" s="204" t="str">
        <f>IF(AND(A937&lt;&gt;"",ISNUMBER(A937)),VLOOKUP(A937,Studies!A:BR,5,FALSE),"")</f>
        <v>Midazolam</v>
      </c>
      <c r="F937" s="196">
        <f>Studies!N1298</f>
        <v>660</v>
      </c>
      <c r="G937" s="196" t="s">
        <v>935</v>
      </c>
      <c r="H937" s="196" t="s">
        <v>59</v>
      </c>
    </row>
    <row r="938" spans="1:30" x14ac:dyDescent="0.2">
      <c r="A938" s="91">
        <v>1353</v>
      </c>
      <c r="B938" s="228" t="str">
        <f>IF(AND(A938&lt;&gt;"",ISNUMBER(A938)),VLOOKUP(A938,Studies!A:BR,2,FALSE),"")</f>
        <v>Lutz 2018</v>
      </c>
      <c r="C938" s="228" t="str">
        <f>IF(AND(A938&lt;&gt;"",ISNUMBER(A938)),VLOOKUP(A938,Studies!A:BR,3,FALSE),"")</f>
        <v>https://pubmed.ncbi.nlm.nih.gov/29569723/</v>
      </c>
      <c r="D938" s="228" t="str">
        <f>IF(AND(A938&lt;&gt;"",ISNUMBER(A938)),VLOOKUP(A938,Studies!A:BR,4,FALSE),"")</f>
        <v>Cohort 2, 600 mg Rifampicin</v>
      </c>
      <c r="E938" s="204" t="str">
        <f>IF(AND(A938&lt;&gt;"",ISNUMBER(A938)),VLOOKUP(A938,Studies!A:BR,5,FALSE),"")</f>
        <v>Midazolam</v>
      </c>
      <c r="F938" s="196">
        <f>Studies!N1299</f>
        <v>660</v>
      </c>
      <c r="G938" s="196" t="s">
        <v>935</v>
      </c>
      <c r="H938" s="196" t="s">
        <v>59</v>
      </c>
    </row>
    <row r="939" spans="1:30" x14ac:dyDescent="0.2">
      <c r="A939" s="91">
        <v>1361</v>
      </c>
      <c r="B939" s="228" t="str">
        <f>IF(AND(A939&lt;&gt;"",ISNUMBER(A939)),VLOOKUP(A939,Studies!A:BR,2,FALSE),"")</f>
        <v>Chattopadhyay 2018</v>
      </c>
      <c r="C939" s="228" t="str">
        <f>IF(AND(A939&lt;&gt;"",ISNUMBER(A939)),VLOOKUP(A939,Studies!A:BR,3,FALSE),"")</f>
        <v>https://pubmed.ncbi.nlm.nih.gov/30171692/</v>
      </c>
      <c r="D939" s="228" t="str">
        <f>IF(AND(A939&lt;&gt;"",ISNUMBER(A939)),VLOOKUP(A939,Studies!A:BR,4,FALSE),"")</f>
        <v>Control (without Rifampicin)</v>
      </c>
      <c r="E939" s="204" t="str">
        <f>IF(AND(A939&lt;&gt;"",ISNUMBER(A939)),VLOOKUP(A939,Studies!A:BR,5,FALSE),"")</f>
        <v>Midazolam</v>
      </c>
      <c r="F939" s="58">
        <v>0</v>
      </c>
      <c r="G939" s="196" t="s">
        <v>935</v>
      </c>
      <c r="H939" s="196" t="s">
        <v>59</v>
      </c>
      <c r="I939" s="46">
        <v>9750</v>
      </c>
      <c r="J939" s="46" t="s">
        <v>936</v>
      </c>
      <c r="K939" s="46" t="s">
        <v>1000</v>
      </c>
      <c r="L939" s="47">
        <v>25</v>
      </c>
      <c r="M939" s="47" t="s">
        <v>446</v>
      </c>
      <c r="N939" s="47" t="s">
        <v>3470</v>
      </c>
      <c r="O939" s="46" t="s">
        <v>937</v>
      </c>
      <c r="P939" s="48">
        <v>3470</v>
      </c>
      <c r="Q939" s="48" t="s">
        <v>938</v>
      </c>
      <c r="R939" s="48" t="s">
        <v>941</v>
      </c>
      <c r="S939" s="49">
        <v>31.9</v>
      </c>
      <c r="T939" s="49" t="s">
        <v>446</v>
      </c>
      <c r="U939" s="49" t="s">
        <v>3470</v>
      </c>
      <c r="V939" s="62" t="s">
        <v>939</v>
      </c>
      <c r="W939" s="54">
        <v>103</v>
      </c>
      <c r="X939" s="54" t="s">
        <v>963</v>
      </c>
      <c r="Y939" s="54" t="s">
        <v>941</v>
      </c>
      <c r="Z939" s="56">
        <v>25</v>
      </c>
      <c r="AA939" s="56" t="s">
        <v>446</v>
      </c>
      <c r="AB939" s="56" t="s">
        <v>3470</v>
      </c>
      <c r="AC939" s="61" t="s">
        <v>945</v>
      </c>
    </row>
    <row r="940" spans="1:30" x14ac:dyDescent="0.2">
      <c r="A940" s="91">
        <v>1362</v>
      </c>
      <c r="B940" s="228" t="str">
        <f>IF(AND(A940&lt;&gt;"",ISNUMBER(A940)),VLOOKUP(A940,Studies!A:BR,2,FALSE),"")</f>
        <v>Chattopadhyay 2018</v>
      </c>
      <c r="C940" s="228" t="str">
        <f>IF(AND(A940&lt;&gt;"",ISNUMBER(A940)),VLOOKUP(A940,Studies!A:BR,3,FALSE),"")</f>
        <v>https://pubmed.ncbi.nlm.nih.gov/30171692/</v>
      </c>
      <c r="D940" s="228" t="str">
        <f>IF(AND(A940&lt;&gt;"",ISNUMBER(A940)),VLOOKUP(A940,Studies!A:BR,4,FALSE),"")</f>
        <v>with Perpetrator (Rifampicin)</v>
      </c>
      <c r="E940" s="204" t="str">
        <f>IF(AND(A940&lt;&gt;"",ISNUMBER(A940)),VLOOKUP(A940,Studies!A:BR,5,FALSE),"")</f>
        <v>Midazolam</v>
      </c>
      <c r="F940" s="58">
        <v>168</v>
      </c>
      <c r="G940" s="196" t="s">
        <v>935</v>
      </c>
      <c r="H940" s="196" t="s">
        <v>59</v>
      </c>
      <c r="I940" s="46">
        <v>1420</v>
      </c>
      <c r="J940" s="188" t="s">
        <v>936</v>
      </c>
      <c r="K940" s="188" t="s">
        <v>1000</v>
      </c>
      <c r="L940" s="47">
        <v>36.799999999999997</v>
      </c>
      <c r="M940" s="189" t="s">
        <v>446</v>
      </c>
      <c r="N940" s="189" t="s">
        <v>3470</v>
      </c>
      <c r="O940" s="188" t="s">
        <v>937</v>
      </c>
      <c r="P940" s="48">
        <v>554</v>
      </c>
      <c r="Q940" s="190" t="s">
        <v>938</v>
      </c>
      <c r="R940" s="190" t="s">
        <v>941</v>
      </c>
      <c r="S940" s="49">
        <v>43.7</v>
      </c>
      <c r="T940" s="191" t="s">
        <v>446</v>
      </c>
      <c r="U940" s="191" t="s">
        <v>3470</v>
      </c>
      <c r="V940" s="199" t="s">
        <v>939</v>
      </c>
      <c r="W940" s="54">
        <v>702</v>
      </c>
      <c r="X940" s="194" t="s">
        <v>963</v>
      </c>
      <c r="Y940" s="194" t="s">
        <v>941</v>
      </c>
      <c r="Z940" s="56">
        <v>36.799999999999997</v>
      </c>
      <c r="AA940" s="195" t="s">
        <v>446</v>
      </c>
      <c r="AB940" s="195" t="s">
        <v>3470</v>
      </c>
      <c r="AC940" s="198" t="s">
        <v>945</v>
      </c>
    </row>
    <row r="941" spans="1:30" x14ac:dyDescent="0.2">
      <c r="A941" s="91"/>
    </row>
  </sheetData>
  <autoFilter ref="A1:AD932"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622"/>
  <sheetViews>
    <sheetView zoomScaleNormal="100" workbookViewId="0">
      <pane ySplit="1" topLeftCell="A12579" activePane="bottomLeft" state="frozen"/>
      <selection pane="bottomLeft" activeCell="J12588" sqref="J12588:J12616"/>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1338</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1339</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1340</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1339</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1321</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1322</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1322</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1389</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1390</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1390</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1390</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1390</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1390</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1390</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1390</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1390</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1316</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1317</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1333</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1334</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1335</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1336</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1337</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1336</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2813</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2813</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2813</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2813</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2813</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2813</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2813</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2813</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2813</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1318</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1319</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1320</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1485</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1485</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1485</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1485</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1485</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1485</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1485</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1485</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1485</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1485</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1485</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1485</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1485</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1486</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1933</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1933</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1933</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1933</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1933</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1934</v>
      </c>
      <c r="P5323" s="42" t="s">
        <v>1946</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1934</v>
      </c>
      <c r="P5324" s="42" t="s">
        <v>1946</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1934</v>
      </c>
      <c r="P5325" s="42" t="s">
        <v>1946</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1934</v>
      </c>
      <c r="P5326" s="42" t="s">
        <v>1946</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1934</v>
      </c>
      <c r="P5327" s="42" t="s">
        <v>1946</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1934</v>
      </c>
      <c r="P5328" s="42" t="s">
        <v>1946</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1934</v>
      </c>
      <c r="P5329" s="42" t="s">
        <v>1946</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1934</v>
      </c>
      <c r="P5330" s="42" t="s">
        <v>1946</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1934</v>
      </c>
      <c r="P5331" s="42" t="s">
        <v>1946</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1934</v>
      </c>
      <c r="P5332" s="42" t="s">
        <v>1946</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1934</v>
      </c>
      <c r="P5333" s="42" t="s">
        <v>1946</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1934</v>
      </c>
      <c r="P5334" s="42" t="s">
        <v>1946</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1934</v>
      </c>
      <c r="P5335" s="42" t="s">
        <v>1946</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1934</v>
      </c>
      <c r="P5336" s="42" t="s">
        <v>1946</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1934</v>
      </c>
      <c r="P5337" s="42" t="s">
        <v>1946</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1934</v>
      </c>
      <c r="P5338" s="42" t="s">
        <v>1946</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1934</v>
      </c>
      <c r="P5339" s="42" t="s">
        <v>1946</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1934</v>
      </c>
      <c r="P5340" s="42" t="s">
        <v>1946</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1934</v>
      </c>
      <c r="P5341" s="42" t="s">
        <v>1946</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1934</v>
      </c>
      <c r="P5342" s="42" t="s">
        <v>1946</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1934</v>
      </c>
      <c r="P5343" s="42" t="s">
        <v>1946</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1934</v>
      </c>
      <c r="P5344" s="42" t="s">
        <v>1946</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1934</v>
      </c>
      <c r="P5345" s="42" t="s">
        <v>1946</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1934</v>
      </c>
      <c r="P5346" s="42" t="s">
        <v>1946</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1934</v>
      </c>
      <c r="P5347" s="42" t="s">
        <v>1946</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1936</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1936</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1936</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1936</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1936</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1936</v>
      </c>
      <c r="P5353" s="42" t="s">
        <v>1938</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1936</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1936</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1936</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1936</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1936</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1936</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1936</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1936</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1936</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1936</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1936</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1936</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2859</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2859</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2859</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2859</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2859</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1947</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1939</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1939</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1939</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1939</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1939</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1939</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1939</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1939</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1939</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1939</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1939</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1939</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1939</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1939</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1939</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1939</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1939</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1939</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1939</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1939</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1939</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1939</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1939</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1939</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1939</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1939</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1939</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1939</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1939</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1939</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1939</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1939</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1939</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1939</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1939</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1939</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1939</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1939</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1939</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1939</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1939</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1939</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1939</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1939</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1939</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1935</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1322</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1936</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1936</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1936</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1936</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1936</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1936</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1936</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1936</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1936</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1936</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1936</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1936</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1936</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1936</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1936</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1936</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1936</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1936</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1936</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1936</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1936</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1936</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1936</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1936</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1936</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1936</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1936</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1936</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1936</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1936</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1936</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1936</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1936</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1936</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1936</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1936</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1936</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1936</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1936</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1936</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1936</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1936</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1936</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1936</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1936</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1936</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1936</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1936</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1936</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1936</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1936</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1936</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1936</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1936</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1936</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1937</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1937</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1937</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1937</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1937</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1937</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1937</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1937</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1937</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1937</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1937</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1941</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1941</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1941</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1941</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1941</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1942</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1943</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1945</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2583</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2583</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2583</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2583</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2583</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2583</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2583</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2583</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2583</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2583</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2105</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2169</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2169</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2169</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2169</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2169</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2169</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2169</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2169</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2169</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2169</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2169</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2169</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2169</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2169</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2169</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2583</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2583</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2583</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2583</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2583</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2583</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2583</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2583</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2583</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2583</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2583</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1207</v>
      </c>
      <c r="K7264" s="41" t="s">
        <v>115</v>
      </c>
      <c r="L7264" s="193">
        <v>0.77654230000000002</v>
      </c>
      <c r="M7264" s="52" t="s">
        <v>1207</v>
      </c>
      <c r="N7264" s="52" t="s">
        <v>116</v>
      </c>
      <c r="P7264" s="42" t="s">
        <v>2195</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1207</v>
      </c>
      <c r="K7265" s="41" t="s">
        <v>115</v>
      </c>
      <c r="L7265" s="193">
        <v>0.97565650000000004</v>
      </c>
      <c r="M7265" s="52" t="s">
        <v>1207</v>
      </c>
      <c r="N7265" s="52" t="s">
        <v>116</v>
      </c>
      <c r="P7265" s="42" t="s">
        <v>2195</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1207</v>
      </c>
      <c r="K7266" s="41" t="s">
        <v>115</v>
      </c>
      <c r="L7266" s="193">
        <v>0.75666549999999999</v>
      </c>
      <c r="M7266" s="52" t="s">
        <v>1207</v>
      </c>
      <c r="N7266" s="52" t="s">
        <v>116</v>
      </c>
      <c r="P7266" s="42" t="s">
        <v>2195</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1207</v>
      </c>
      <c r="K7267" s="41" t="s">
        <v>115</v>
      </c>
      <c r="L7267" s="193">
        <v>0.87609970000000004</v>
      </c>
      <c r="M7267" s="52" t="s">
        <v>1207</v>
      </c>
      <c r="N7267" s="52" t="s">
        <v>116</v>
      </c>
      <c r="P7267" s="42" t="s">
        <v>2195</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1207</v>
      </c>
      <c r="K7268" s="41" t="s">
        <v>115</v>
      </c>
      <c r="L7268" s="193">
        <v>0.63709570000000004</v>
      </c>
      <c r="M7268" s="52" t="s">
        <v>1207</v>
      </c>
      <c r="N7268" s="52" t="s">
        <v>116</v>
      </c>
      <c r="P7268" s="42" t="s">
        <v>2195</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1207</v>
      </c>
      <c r="K7269" s="41" t="s">
        <v>115</v>
      </c>
      <c r="L7269" s="193">
        <v>0.27872590000000003</v>
      </c>
      <c r="M7269" s="52" t="s">
        <v>1207</v>
      </c>
      <c r="N7269" s="52" t="s">
        <v>116</v>
      </c>
      <c r="P7269" s="42" t="s">
        <v>2195</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1207</v>
      </c>
      <c r="K7270" s="41" t="s">
        <v>115</v>
      </c>
      <c r="L7270" s="193">
        <v>0.1991136</v>
      </c>
      <c r="M7270" s="52" t="s">
        <v>1207</v>
      </c>
      <c r="N7270" s="52" t="s">
        <v>116</v>
      </c>
      <c r="P7270" s="42" t="s">
        <v>2195</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1207</v>
      </c>
      <c r="K7271" s="41" t="s">
        <v>115</v>
      </c>
      <c r="L7271" s="193">
        <v>1.533207</v>
      </c>
      <c r="M7271" s="52" t="s">
        <v>1207</v>
      </c>
      <c r="N7271" s="52" t="s">
        <v>116</v>
      </c>
      <c r="P7271" s="42" t="s">
        <v>2195</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1207</v>
      </c>
      <c r="K7272" s="41" t="s">
        <v>115</v>
      </c>
      <c r="L7272" s="193">
        <v>1.055302</v>
      </c>
      <c r="M7272" s="52" t="s">
        <v>1207</v>
      </c>
      <c r="N7272" s="52" t="s">
        <v>116</v>
      </c>
      <c r="P7272" s="42" t="s">
        <v>2195</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1207</v>
      </c>
      <c r="K7273" s="41" t="s">
        <v>115</v>
      </c>
      <c r="L7273" s="193">
        <v>0.93580010000000002</v>
      </c>
      <c r="M7273" s="52" t="s">
        <v>1207</v>
      </c>
      <c r="N7273" s="52" t="s">
        <v>116</v>
      </c>
      <c r="P7273" s="42" t="s">
        <v>2195</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1207</v>
      </c>
      <c r="K7274" s="41" t="s">
        <v>115</v>
      </c>
      <c r="L7274" s="193">
        <v>0.83631040000000001</v>
      </c>
      <c r="M7274" s="52" t="s">
        <v>1207</v>
      </c>
      <c r="N7274" s="52" t="s">
        <v>116</v>
      </c>
      <c r="P7274" s="42" t="s">
        <v>2195</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1207</v>
      </c>
      <c r="K7275" s="41" t="s">
        <v>115</v>
      </c>
      <c r="L7275" s="193">
        <v>0.63716289999999998</v>
      </c>
      <c r="M7275" s="52" t="s">
        <v>1207</v>
      </c>
      <c r="N7275" s="52" t="s">
        <v>116</v>
      </c>
      <c r="P7275" s="42" t="s">
        <v>2195</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1207</v>
      </c>
      <c r="K7276" s="41" t="s">
        <v>115</v>
      </c>
      <c r="L7276" s="193">
        <v>0.43801590000000001</v>
      </c>
      <c r="M7276" s="52" t="s">
        <v>1207</v>
      </c>
      <c r="N7276" s="52" t="s">
        <v>116</v>
      </c>
      <c r="P7276" s="42" t="s">
        <v>2195</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1207</v>
      </c>
      <c r="K7277" s="41" t="s">
        <v>115</v>
      </c>
      <c r="L7277" s="193">
        <v>0.2787925</v>
      </c>
      <c r="M7277" s="52" t="s">
        <v>1207</v>
      </c>
      <c r="N7277" s="52" t="s">
        <v>116</v>
      </c>
      <c r="P7277" s="42" t="s">
        <v>2195</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1207</v>
      </c>
      <c r="K7278" s="41" t="s">
        <v>115</v>
      </c>
      <c r="L7278" s="193">
        <v>0.4588739</v>
      </c>
      <c r="M7278" s="52" t="s">
        <v>1207</v>
      </c>
      <c r="N7278" s="52" t="s">
        <v>116</v>
      </c>
      <c r="P7278" s="42" t="s">
        <v>2195</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1207</v>
      </c>
      <c r="K7279" s="41" t="s">
        <v>115</v>
      </c>
      <c r="L7279" s="193">
        <v>0.61861849999999996</v>
      </c>
      <c r="M7279" s="52" t="s">
        <v>1207</v>
      </c>
      <c r="N7279" s="52" t="s">
        <v>116</v>
      </c>
      <c r="P7279" s="42" t="s">
        <v>2195</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1207</v>
      </c>
      <c r="K7280" s="41" t="s">
        <v>115</v>
      </c>
      <c r="L7280" s="193">
        <v>0.75840739999999995</v>
      </c>
      <c r="M7280" s="52" t="s">
        <v>1207</v>
      </c>
      <c r="N7280" s="52" t="s">
        <v>116</v>
      </c>
      <c r="P7280" s="42" t="s">
        <v>2195</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1207</v>
      </c>
      <c r="K7281" s="41" t="s">
        <v>115</v>
      </c>
      <c r="L7281" s="193">
        <v>0.93810729999999998</v>
      </c>
      <c r="M7281" s="52" t="s">
        <v>1207</v>
      </c>
      <c r="N7281" s="52" t="s">
        <v>116</v>
      </c>
      <c r="P7281" s="42" t="s">
        <v>2195</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1207</v>
      </c>
      <c r="K7282" s="41" t="s">
        <v>115</v>
      </c>
      <c r="L7282" s="193">
        <v>0.83822940000000001</v>
      </c>
      <c r="M7282" s="52" t="s">
        <v>1207</v>
      </c>
      <c r="N7282" s="52" t="s">
        <v>116</v>
      </c>
      <c r="P7282" s="42" t="s">
        <v>2195</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1207</v>
      </c>
      <c r="K7283" s="41" t="s">
        <v>115</v>
      </c>
      <c r="L7283" s="193">
        <v>0.69854070000000001</v>
      </c>
      <c r="M7283" s="52" t="s">
        <v>1207</v>
      </c>
      <c r="N7283" s="52" t="s">
        <v>116</v>
      </c>
      <c r="P7283" s="42" t="s">
        <v>2195</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1207</v>
      </c>
      <c r="K7284" s="41" t="s">
        <v>115</v>
      </c>
      <c r="L7284" s="193">
        <v>0.53879670000000002</v>
      </c>
      <c r="M7284" s="52" t="s">
        <v>1207</v>
      </c>
      <c r="N7284" s="52" t="s">
        <v>116</v>
      </c>
      <c r="P7284" s="42" t="s">
        <v>2195</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1207</v>
      </c>
      <c r="K7285" s="41" t="s">
        <v>115</v>
      </c>
      <c r="L7285" s="193">
        <v>0.39920949999999999</v>
      </c>
      <c r="M7285" s="52" t="s">
        <v>1207</v>
      </c>
      <c r="N7285" s="52" t="s">
        <v>116</v>
      </c>
      <c r="P7285" s="42" t="s">
        <v>2195</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1207</v>
      </c>
      <c r="K7286" s="41" t="s">
        <v>115</v>
      </c>
      <c r="L7286" s="193">
        <v>0.67838379999999998</v>
      </c>
      <c r="M7286" s="52" t="s">
        <v>1207</v>
      </c>
      <c r="N7286" s="52" t="s">
        <v>116</v>
      </c>
      <c r="P7286" s="42" t="s">
        <v>2195</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1207</v>
      </c>
      <c r="K7287" s="41" t="s">
        <v>115</v>
      </c>
      <c r="L7287" s="193">
        <v>2.1352310000000001</v>
      </c>
      <c r="M7287" s="52" t="s">
        <v>1207</v>
      </c>
      <c r="N7287" s="52" t="s">
        <v>116</v>
      </c>
      <c r="P7287" s="42" t="s">
        <v>2195</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1207</v>
      </c>
      <c r="K7288" s="41" t="s">
        <v>115</v>
      </c>
      <c r="L7288" s="193">
        <v>0.71839620000000004</v>
      </c>
      <c r="M7288" s="52" t="s">
        <v>1207</v>
      </c>
      <c r="N7288" s="52" t="s">
        <v>116</v>
      </c>
      <c r="P7288" s="42" t="s">
        <v>2195</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1207</v>
      </c>
      <c r="K7289" s="41" t="s">
        <v>115</v>
      </c>
      <c r="L7289" s="193">
        <v>0.57870770000000005</v>
      </c>
      <c r="M7289" s="52" t="s">
        <v>1207</v>
      </c>
      <c r="N7289" s="52" t="s">
        <v>116</v>
      </c>
      <c r="P7289" s="42" t="s">
        <v>2195</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1207</v>
      </c>
      <c r="K7290" s="41" t="s">
        <v>115</v>
      </c>
      <c r="L7290" s="193">
        <v>1.0776939999999999</v>
      </c>
      <c r="M7290" s="52" t="s">
        <v>1207</v>
      </c>
      <c r="N7290" s="52" t="s">
        <v>116</v>
      </c>
      <c r="P7290" s="42" t="s">
        <v>2195</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1207</v>
      </c>
      <c r="K7291" s="41" t="s">
        <v>115</v>
      </c>
      <c r="L7291" s="193">
        <v>0.65863039999999995</v>
      </c>
      <c r="M7291" s="52" t="s">
        <v>1207</v>
      </c>
      <c r="N7291" s="52" t="s">
        <v>116</v>
      </c>
      <c r="P7291" s="42" t="s">
        <v>2195</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1207</v>
      </c>
      <c r="K7292" s="41" t="s">
        <v>115</v>
      </c>
      <c r="L7292" s="193">
        <v>0.71839520000000001</v>
      </c>
      <c r="M7292" s="52" t="s">
        <v>1207</v>
      </c>
      <c r="N7292" s="52" t="s">
        <v>116</v>
      </c>
      <c r="P7292" s="42" t="s">
        <v>2195</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1207</v>
      </c>
      <c r="K7293" s="41" t="s">
        <v>115</v>
      </c>
      <c r="L7293" s="193">
        <v>0.73835090000000003</v>
      </c>
      <c r="M7293" s="52" t="s">
        <v>1207</v>
      </c>
      <c r="N7293" s="52" t="s">
        <v>116</v>
      </c>
      <c r="P7293" s="42" t="s">
        <v>2195</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2205</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2205</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2205</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2205</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2205</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2205</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2205</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2205</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2205</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2205</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2205</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2205</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2205</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2205</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2205</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2205</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2205</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2205</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2205</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2205</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2205</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2205</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2205</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2205</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2205</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2205</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2205</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2205</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2205</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2205</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2205</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2205</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2205</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2205</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2205</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2205</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2205</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2205</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2205</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2205</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2205</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2205</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2205</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2205</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2205</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2205</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2205</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2205</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2205</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2205</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2205</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2205</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2205</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2205</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2205</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2205</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2205</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2205</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2205</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2205</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2205</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2205</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2205</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2205</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2205</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2205</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2205</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2205</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2205</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2205</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2205</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2205</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2205</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2205</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2205</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2205</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2205</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2205</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2205</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2205</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2205</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2205</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2205</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2205</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2205</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2205</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2205</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2205</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2205</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2205</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2205</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2205</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2205</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2205</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2205</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2205</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2205</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2205</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2205</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2205</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2205</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2205</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2205</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2205</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2205</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2205</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2205</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2205</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2205</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2205</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2205</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2205</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2205</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2205</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2205</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2205</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2205</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2205</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2205</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2205</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2205</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2205</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2205</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2205</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2205</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2205</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2205</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2205</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2205</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2205</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2205</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2205</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2205</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2205</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2205</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2205</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2205</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2205</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2205</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2205</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2205</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2205</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2205</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2205</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2205</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2205</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2205</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2205</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2205</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2205</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2205</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2205</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2205</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2205</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2205</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2205</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2205</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2205</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2205</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2205</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2205</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2205</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2205</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2205</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2205</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2205</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2205</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2205</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2205</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2205</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2205</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2205</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2205</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2205</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2205</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2205</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2205</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2205</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2205</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2205</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2205</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2205</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2205</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2205</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2205</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2205</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2205</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2205</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2205</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2205</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2205</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2205</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2205</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2205</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2205</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2205</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2205</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2205</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2205</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2205</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2205</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2205</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2205</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2205</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2205</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2205</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2205</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2205</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2205</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2205</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2205</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2205</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2205</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2205</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2205</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2205</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2205</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2205</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2205</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2205</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2205</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2205</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2205</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2205</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2205</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2205</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2205</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2205</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2205</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2205</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2205</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2205</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2205</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2205</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2205</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2205</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2205</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2205</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2205</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2205</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2786</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2786</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2786</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2786</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2786</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2786</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2786</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2564</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2564</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2564</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2564</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2564</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2564</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2565</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2564</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2564</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2564</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2566</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2567</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2568</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2569</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2570</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2571</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2566</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2572</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2573</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2574</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2564</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2575</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2589</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2589</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2589</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2589</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2589</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2589</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2589</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2589</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2589</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2589</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2590</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2591</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2592</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2592</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2593</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2592</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2592</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2590</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2594</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2595</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2596</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2597</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2598</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2597</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2597</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2595</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2595</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2595</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2597</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2597</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2597</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2595</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2597</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2597</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2597</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2597</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2597</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2563</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2563</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2563</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2563</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2563</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2576</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2577</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2578</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2564</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2564</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2581</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2584</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2585</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2585</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2586</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2585</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2587</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2585</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2585</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2585</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2588</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2585</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2585</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2585</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2585</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2583</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2583</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2583</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2583</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2583</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2583</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2583</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2583</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2583</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2583</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2583</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2579</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2580</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2806</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2806</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2806</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2806</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2806</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2806</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2806</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2806</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2806</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2806</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2806</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2806</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2806</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2806</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2806</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2806</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2806</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2806</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2806</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2806</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2806</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2806</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2806</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2806</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2806</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2806</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2806</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2806</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2806</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2806</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2806</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2806</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2806</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2806</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2806</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2806</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2806</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2806</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2806</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2806</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2806</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2806</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2806</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2806</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2806</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2806</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2806</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2806</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2806</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2806</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2806</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2806</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2806</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2806</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2806</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2806</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2806</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2806</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2806</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2806</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2806</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2806</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2806</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2806</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2806</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2806</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2806</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2806</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2806</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2806</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2806</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2806</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2600</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2601</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2600</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2601</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1207</v>
      </c>
      <c r="K8732" s="41" t="s">
        <v>334</v>
      </c>
      <c r="L8732" s="193">
        <v>1.523725</v>
      </c>
      <c r="M8732" s="52" t="s">
        <v>1207</v>
      </c>
      <c r="N8732" s="52" t="s">
        <v>116</v>
      </c>
      <c r="O8732" s="197">
        <v>3.3424694164048397E-3</v>
      </c>
      <c r="P8732" s="42" t="s">
        <v>2599</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1207</v>
      </c>
      <c r="K8733" s="41" t="s">
        <v>334</v>
      </c>
      <c r="L8733" s="193">
        <v>1.6331450000000001</v>
      </c>
      <c r="M8733" s="52" t="s">
        <v>1207</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1207</v>
      </c>
      <c r="K8734" s="41" t="s">
        <v>334</v>
      </c>
      <c r="L8734" s="193">
        <v>1.1823109999999999</v>
      </c>
      <c r="M8734" s="52" t="s">
        <v>1207</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1207</v>
      </c>
      <c r="K8735" s="41" t="s">
        <v>334</v>
      </c>
      <c r="L8735" s="193">
        <v>1.22963</v>
      </c>
      <c r="M8735" s="52" t="s">
        <v>1207</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1207</v>
      </c>
      <c r="K8736" s="41" t="s">
        <v>334</v>
      </c>
      <c r="L8736" s="193">
        <v>1.1959070000000001</v>
      </c>
      <c r="M8736" s="52" t="s">
        <v>1207</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1207</v>
      </c>
      <c r="K8737" s="41" t="s">
        <v>334</v>
      </c>
      <c r="L8737" s="193">
        <v>1.3391139999999999</v>
      </c>
      <c r="M8737" s="52" t="s">
        <v>1207</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1207</v>
      </c>
      <c r="K8738" s="41" t="s">
        <v>334</v>
      </c>
      <c r="L8738" s="193">
        <v>1.337272</v>
      </c>
      <c r="M8738" s="52" t="s">
        <v>1207</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1207</v>
      </c>
      <c r="K8739" s="41" t="s">
        <v>334</v>
      </c>
      <c r="L8739" s="193">
        <v>0.99584289999999998</v>
      </c>
      <c r="M8739" s="52" t="s">
        <v>1207</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1207</v>
      </c>
      <c r="K8740" s="41" t="s">
        <v>334</v>
      </c>
      <c r="L8740" s="193">
        <v>1.1450629999999999</v>
      </c>
      <c r="M8740" s="52" t="s">
        <v>1207</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1207</v>
      </c>
      <c r="K8741" s="41" t="s">
        <v>334</v>
      </c>
      <c r="L8741" s="193">
        <v>1.201306</v>
      </c>
      <c r="M8741" s="52" t="s">
        <v>1207</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1207</v>
      </c>
      <c r="K8742" s="41" t="s">
        <v>334</v>
      </c>
      <c r="L8742" s="193">
        <v>0.74478719999999998</v>
      </c>
      <c r="M8742" s="52" t="s">
        <v>1207</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1207</v>
      </c>
      <c r="K8743" s="41" t="s">
        <v>334</v>
      </c>
      <c r="L8743" s="193">
        <v>1.030346</v>
      </c>
      <c r="M8743" s="52" t="s">
        <v>1207</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1207</v>
      </c>
      <c r="K8744" s="41" t="s">
        <v>334</v>
      </c>
      <c r="L8744" s="193">
        <v>0.98796649999999997</v>
      </c>
      <c r="M8744" s="52" t="s">
        <v>1207</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1207</v>
      </c>
      <c r="K8745" s="41" t="s">
        <v>334</v>
      </c>
      <c r="L8745" s="193">
        <v>1.0349520000000001</v>
      </c>
      <c r="M8745" s="52" t="s">
        <v>1207</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1207</v>
      </c>
      <c r="K8746" s="41" t="s">
        <v>334</v>
      </c>
      <c r="L8746" s="193">
        <v>1.0087550000000001</v>
      </c>
      <c r="M8746" s="52" t="s">
        <v>1207</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1207</v>
      </c>
      <c r="K8747" s="41" t="s">
        <v>334</v>
      </c>
      <c r="L8747" s="193">
        <v>0.19424140000000001</v>
      </c>
      <c r="M8747" s="52" t="s">
        <v>1207</v>
      </c>
      <c r="N8747" s="52" t="s">
        <v>116</v>
      </c>
      <c r="O8747" s="197"/>
      <c r="P8747" s="42" t="s">
        <v>2599</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1207</v>
      </c>
      <c r="K8748" s="41" t="s">
        <v>334</v>
      </c>
      <c r="L8748" s="193">
        <v>0.14744969999999999</v>
      </c>
      <c r="M8748" s="52" t="s">
        <v>1207</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1207</v>
      </c>
      <c r="K8749" s="41" t="s">
        <v>334</v>
      </c>
      <c r="L8749" s="193">
        <v>0.139151</v>
      </c>
      <c r="M8749" s="52" t="s">
        <v>1207</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1207</v>
      </c>
      <c r="K8750" s="41" t="s">
        <v>334</v>
      </c>
      <c r="L8750" s="193">
        <v>0.122395</v>
      </c>
      <c r="M8750" s="52" t="s">
        <v>1207</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1207</v>
      </c>
      <c r="K8751" s="41" t="s">
        <v>334</v>
      </c>
      <c r="L8751" s="193">
        <v>0.1020528</v>
      </c>
      <c r="M8751" s="52" t="s">
        <v>1207</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1207</v>
      </c>
      <c r="K8752" s="41" t="s">
        <v>334</v>
      </c>
      <c r="L8752" s="193">
        <v>0.16640379999999999</v>
      </c>
      <c r="M8752" s="52" t="s">
        <v>1207</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1207</v>
      </c>
      <c r="K8753" s="41" t="s">
        <v>334</v>
      </c>
      <c r="L8753" s="193">
        <v>0.15932689999999999</v>
      </c>
      <c r="M8753" s="52" t="s">
        <v>1207</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1207</v>
      </c>
      <c r="K8754" s="41" t="s">
        <v>334</v>
      </c>
      <c r="L8754" s="193">
        <v>0.1737901</v>
      </c>
      <c r="M8754" s="52" t="s">
        <v>1207</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1207</v>
      </c>
      <c r="K8755" s="41" t="s">
        <v>334</v>
      </c>
      <c r="L8755" s="193">
        <v>0.1361609</v>
      </c>
      <c r="M8755" s="52" t="s">
        <v>1207</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1207</v>
      </c>
      <c r="K8756" s="41" t="s">
        <v>334</v>
      </c>
      <c r="L8756" s="193">
        <v>0.1646039</v>
      </c>
      <c r="M8756" s="52" t="s">
        <v>1207</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1207</v>
      </c>
      <c r="K8757" s="41" t="s">
        <v>334</v>
      </c>
      <c r="L8757" s="193">
        <v>0.14744969999999999</v>
      </c>
      <c r="M8757" s="52" t="s">
        <v>1207</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1207</v>
      </c>
      <c r="K8758" s="41" t="s">
        <v>334</v>
      </c>
      <c r="L8758" s="193">
        <v>0.14789830000000001</v>
      </c>
      <c r="M8758" s="52" t="s">
        <v>1207</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1207</v>
      </c>
      <c r="K8759" s="41" t="s">
        <v>334</v>
      </c>
      <c r="L8759" s="193">
        <v>0.17882580000000001</v>
      </c>
      <c r="M8759" s="52" t="s">
        <v>1207</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1207</v>
      </c>
      <c r="K8760" s="41" t="s">
        <v>334</v>
      </c>
      <c r="L8760" s="193">
        <v>0.16106690000000001</v>
      </c>
      <c r="M8760" s="52" t="s">
        <v>1207</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1207</v>
      </c>
      <c r="K8761" s="41" t="s">
        <v>334</v>
      </c>
      <c r="L8761" s="193">
        <v>0.16789809999999999</v>
      </c>
      <c r="M8761" s="52" t="s">
        <v>1207</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1207</v>
      </c>
      <c r="K8762" s="41" t="s">
        <v>334</v>
      </c>
      <c r="L8762" s="193">
        <v>0.27632190000000001</v>
      </c>
      <c r="M8762" s="52" t="s">
        <v>1207</v>
      </c>
      <c r="N8762" s="52" t="s">
        <v>116</v>
      </c>
      <c r="O8762" s="197"/>
      <c r="P8762" s="42" t="s">
        <v>2599</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1207</v>
      </c>
      <c r="K8763" s="41" t="s">
        <v>334</v>
      </c>
      <c r="L8763" s="193">
        <v>0.24170620000000001</v>
      </c>
      <c r="M8763" s="52" t="s">
        <v>1207</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1207</v>
      </c>
      <c r="K8764" s="41" t="s">
        <v>334</v>
      </c>
      <c r="L8764" s="193">
        <v>0.25921290000000002</v>
      </c>
      <c r="M8764" s="52" t="s">
        <v>1207</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1207</v>
      </c>
      <c r="K8765" s="41" t="s">
        <v>334</v>
      </c>
      <c r="L8765" s="193">
        <v>0.29162510000000003</v>
      </c>
      <c r="M8765" s="193" t="s">
        <v>1207</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1207</v>
      </c>
      <c r="K8766" s="41" t="s">
        <v>334</v>
      </c>
      <c r="L8766" s="193">
        <v>0.2212065</v>
      </c>
      <c r="M8766" s="193" t="s">
        <v>1207</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1207</v>
      </c>
      <c r="K8767" s="41" t="s">
        <v>334</v>
      </c>
      <c r="L8767" s="193">
        <v>0.26049990000000001</v>
      </c>
      <c r="M8767" s="193" t="s">
        <v>1207</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1207</v>
      </c>
      <c r="K8768" s="41" t="s">
        <v>334</v>
      </c>
      <c r="L8768" s="193">
        <v>0.27081050000000001</v>
      </c>
      <c r="M8768" s="193" t="s">
        <v>1207</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1207</v>
      </c>
      <c r="K8769" s="41" t="s">
        <v>334</v>
      </c>
      <c r="L8769" s="193">
        <v>0.28157850000000001</v>
      </c>
      <c r="M8769" s="193" t="s">
        <v>1207</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1207</v>
      </c>
      <c r="K8770" s="41" t="s">
        <v>334</v>
      </c>
      <c r="L8770" s="193">
        <v>0.2750378</v>
      </c>
      <c r="M8770" s="193" t="s">
        <v>1207</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1207</v>
      </c>
      <c r="K8771" s="41" t="s">
        <v>334</v>
      </c>
      <c r="L8771" s="193">
        <v>0.29526469999999999</v>
      </c>
      <c r="M8771" s="193" t="s">
        <v>1207</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1207</v>
      </c>
      <c r="K8772" s="41" t="s">
        <v>334</v>
      </c>
      <c r="L8772" s="193">
        <v>0.33380900000000002</v>
      </c>
      <c r="M8772" s="193" t="s">
        <v>1207</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1207</v>
      </c>
      <c r="K8773" s="41" t="s">
        <v>334</v>
      </c>
      <c r="L8773" s="193">
        <v>0.29220279999999998</v>
      </c>
      <c r="M8773" s="193" t="s">
        <v>1207</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1207</v>
      </c>
      <c r="K8774" s="41" t="s">
        <v>334</v>
      </c>
      <c r="L8774" s="193">
        <v>0.26590859999999999</v>
      </c>
      <c r="M8774" s="193" t="s">
        <v>1207</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1207</v>
      </c>
      <c r="K8775" s="41" t="s">
        <v>334</v>
      </c>
      <c r="L8775" s="193">
        <v>0.267683</v>
      </c>
      <c r="M8775" s="193" t="s">
        <v>1207</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1207</v>
      </c>
      <c r="K8776" s="41" t="s">
        <v>334</v>
      </c>
      <c r="L8776" s="193">
        <v>0.2845529</v>
      </c>
      <c r="M8776" s="193" t="s">
        <v>1207</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2741</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2741</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2741</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2741</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2741</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2741</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2741</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1207</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1207</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1207</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1207</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1207</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1207</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1207</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1207</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1207</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1207</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1207</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1207</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1207</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1207</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1207</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1207</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1207</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1207</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1207</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1207</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1207</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1207</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1207</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1207</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1207</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1207</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1207</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1207</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1207</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1207</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1207</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1207</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1207</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1207</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1207</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1207</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1207</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1207</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1207</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1207</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1207</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1207</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1207</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1207</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1207</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1207</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1207</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1207</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1207</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1207</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1207</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1207</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1207</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1207</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1207</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1207</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1207</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1207</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1207</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1207</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1207</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1207</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1207</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1207</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2879</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2879</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2989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2989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2989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2989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2989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2989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2989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2989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2989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2989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2989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2989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2989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2989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2989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2989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2989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2989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2989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2989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2989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2989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2989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2989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2989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2989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2989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2989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2989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2989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2989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1186</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1186</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1186</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1186</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1186</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1186</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1186</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1186</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1186</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1186</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1186</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1186</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1186</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1186</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1186</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1186</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1186</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1186</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1186</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1186</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1186</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1186</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1186</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1186</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1186</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1186</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1186</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1186</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1186</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1186</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1186</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1186</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1186</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1186</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1186</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1186</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1186</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1186</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1186</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1186</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1186</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1186</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3166</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3166</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3166</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3167</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3168</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3169</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3170</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3170</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3170</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3170</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3171</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3172</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3172</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3172</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3172</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3172</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3172</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3172</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3172</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3171</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3172</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3172</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3172</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3172</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3172</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3172</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3172</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3172</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3171</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3172</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3172</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3172</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3172</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3172</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3172</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3172</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3172</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3171</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3172</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3172</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3172</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3172</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3172</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3172</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3172</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3172</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3173</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3174</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3175</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3176</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3176</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3176</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3176</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3176</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3176</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3176</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3176</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3176</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3176</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3176</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3176</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3177</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3177</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3178</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3166</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3497</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3497</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3497</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3497</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3498</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3499</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3499</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3499</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3500</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3501</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3499</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3502</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3503</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3504</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3505</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3506</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3506</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3506</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3506</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3506</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3506</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3506</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3506</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3506</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3506</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3506</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3506</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3506</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3506</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3506</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3506</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3506</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3506</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3506</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3506</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3506</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3506</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3506</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3506</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1340</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1207</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1207</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1207</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1207</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1207</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1207</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1207</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1207</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1207</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1207</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1207</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1207</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1207</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1207</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1207</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1207</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1207</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1207</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1207</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1207</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1207</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1207</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1207</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1207</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1207</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1207</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1207</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1207</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3505</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3505</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3505</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3505</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3507</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3508</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3505</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3509</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3510</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3511</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3511</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3512</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3513</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3514</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3514</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3515</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3516</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3517</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3517</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3517</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3517</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3517</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3517</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3515</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3518</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1322</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3519</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3520</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3521</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3522</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3523</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3523</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9">
        <v>48</v>
      </c>
      <c r="H11331" s="50" t="s">
        <v>59</v>
      </c>
      <c r="I11331" s="185">
        <v>40.473999999999997</v>
      </c>
      <c r="J11331" s="41" t="s">
        <v>446</v>
      </c>
      <c r="K11331" s="41" t="s">
        <v>115</v>
      </c>
    </row>
    <row r="11332" spans="1:15" x14ac:dyDescent="0.2">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9">
        <v>96</v>
      </c>
      <c r="H11332" s="50" t="s">
        <v>59</v>
      </c>
      <c r="I11332" s="185">
        <v>22.508000000000003</v>
      </c>
      <c r="J11332" s="41" t="s">
        <v>446</v>
      </c>
      <c r="K11332" s="41" t="s">
        <v>115</v>
      </c>
    </row>
    <row r="11333" spans="1:15" x14ac:dyDescent="0.2">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9">
        <v>48</v>
      </c>
      <c r="H11333" s="50" t="s">
        <v>59</v>
      </c>
      <c r="I11333" s="185">
        <v>5.8000000000000007</v>
      </c>
      <c r="J11333" s="41" t="s">
        <v>446</v>
      </c>
      <c r="K11333" s="41" t="s">
        <v>115</v>
      </c>
    </row>
    <row r="11334" spans="1:15" x14ac:dyDescent="0.2">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9">
        <v>96</v>
      </c>
      <c r="H11334" s="50" t="s">
        <v>59</v>
      </c>
      <c r="I11334" s="185">
        <v>33.795999999999999</v>
      </c>
      <c r="J11334" s="41" t="s">
        <v>446</v>
      </c>
      <c r="K11334" s="41" t="s">
        <v>115</v>
      </c>
    </row>
    <row r="11335" spans="1:15" x14ac:dyDescent="0.2">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9">
        <v>0.33</v>
      </c>
      <c r="H11335" s="50" t="s">
        <v>59</v>
      </c>
      <c r="I11335" s="185">
        <v>3.5960830000000001</v>
      </c>
      <c r="J11335" s="41" t="s">
        <v>938</v>
      </c>
      <c r="K11335" s="41" t="s">
        <v>115</v>
      </c>
      <c r="O11335" s="59">
        <v>0.3</v>
      </c>
    </row>
    <row r="11336" spans="1:15" x14ac:dyDescent="0.2">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9">
        <v>0.67</v>
      </c>
      <c r="H11336" s="50" t="s">
        <v>59</v>
      </c>
      <c r="I11336" s="185">
        <v>21.717790000000001</v>
      </c>
      <c r="J11336" s="41" t="s">
        <v>938</v>
      </c>
      <c r="K11336" s="41" t="s">
        <v>115</v>
      </c>
      <c r="O11336" s="59">
        <v>0.3</v>
      </c>
    </row>
    <row r="11337" spans="1:15" x14ac:dyDescent="0.2">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9">
        <v>1</v>
      </c>
      <c r="H11337" s="50" t="s">
        <v>59</v>
      </c>
      <c r="I11337" s="185">
        <v>36.845649999999999</v>
      </c>
      <c r="J11337" s="41" t="s">
        <v>938</v>
      </c>
      <c r="K11337" s="41" t="s">
        <v>115</v>
      </c>
      <c r="O11337" s="59">
        <v>0.3</v>
      </c>
    </row>
    <row r="11338" spans="1:15" x14ac:dyDescent="0.2">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9">
        <v>2</v>
      </c>
      <c r="H11338" s="50" t="s">
        <v>59</v>
      </c>
      <c r="I11338" s="185">
        <v>20.635929999999998</v>
      </c>
      <c r="J11338" s="41" t="s">
        <v>938</v>
      </c>
      <c r="K11338" s="41" t="s">
        <v>115</v>
      </c>
      <c r="O11338" s="59">
        <v>0.3</v>
      </c>
    </row>
    <row r="11339" spans="1:15" x14ac:dyDescent="0.2">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9">
        <v>3</v>
      </c>
      <c r="H11339" s="50" t="s">
        <v>59</v>
      </c>
      <c r="I11339" s="185">
        <v>9.3242119999999993</v>
      </c>
      <c r="J11339" s="41" t="s">
        <v>938</v>
      </c>
      <c r="K11339" s="41" t="s">
        <v>115</v>
      </c>
      <c r="O11339" s="59">
        <v>0.3</v>
      </c>
    </row>
    <row r="11340" spans="1:15" x14ac:dyDescent="0.2">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9">
        <v>4</v>
      </c>
      <c r="H11340" s="50" t="s">
        <v>59</v>
      </c>
      <c r="I11340" s="185">
        <v>4.6300319999999999</v>
      </c>
      <c r="J11340" s="41" t="s">
        <v>938</v>
      </c>
      <c r="K11340" s="41" t="s">
        <v>115</v>
      </c>
      <c r="O11340" s="59">
        <v>0.3</v>
      </c>
    </row>
    <row r="11341" spans="1:15" x14ac:dyDescent="0.2">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9">
        <v>6</v>
      </c>
      <c r="H11341" s="50" t="s">
        <v>59</v>
      </c>
      <c r="I11341" s="185">
        <v>4.3106450000000001</v>
      </c>
      <c r="J11341" s="41" t="s">
        <v>938</v>
      </c>
      <c r="K11341" s="41" t="s">
        <v>115</v>
      </c>
      <c r="O11341" s="59">
        <v>0.3</v>
      </c>
    </row>
    <row r="11342" spans="1:15" x14ac:dyDescent="0.2">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9">
        <v>8</v>
      </c>
      <c r="H11342" s="50" t="s">
        <v>59</v>
      </c>
      <c r="I11342" s="185">
        <v>2.827118</v>
      </c>
      <c r="J11342" s="41" t="s">
        <v>938</v>
      </c>
      <c r="K11342" s="41" t="s">
        <v>115</v>
      </c>
      <c r="O11342" s="59">
        <v>0.3</v>
      </c>
    </row>
    <row r="11343" spans="1:15" x14ac:dyDescent="0.2">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9">
        <v>12</v>
      </c>
      <c r="H11343" s="50" t="s">
        <v>59</v>
      </c>
      <c r="I11343" s="185">
        <v>0.83798539999999999</v>
      </c>
      <c r="J11343" s="41" t="s">
        <v>938</v>
      </c>
      <c r="K11343" s="41" t="s">
        <v>115</v>
      </c>
      <c r="O11343" s="59">
        <v>0.3</v>
      </c>
    </row>
    <row r="11344" spans="1:15" x14ac:dyDescent="0.2">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9">
        <v>24</v>
      </c>
      <c r="H11344" s="50" t="s">
        <v>59</v>
      </c>
      <c r="I11344" s="185">
        <v>0.60412900000000003</v>
      </c>
      <c r="J11344" s="41" t="s">
        <v>938</v>
      </c>
      <c r="K11344" s="41" t="s">
        <v>115</v>
      </c>
      <c r="O11344" s="59">
        <v>0.3</v>
      </c>
    </row>
    <row r="11345" spans="1:15" x14ac:dyDescent="0.2">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9">
        <v>0.33</v>
      </c>
      <c r="H11345" s="50" t="s">
        <v>59</v>
      </c>
      <c r="I11345" s="185">
        <v>8.4451199999999993</v>
      </c>
      <c r="J11345" s="41" t="s">
        <v>938</v>
      </c>
      <c r="K11345" s="41" t="s">
        <v>115</v>
      </c>
      <c r="O11345" s="59">
        <v>0.3</v>
      </c>
    </row>
    <row r="11346" spans="1:15" x14ac:dyDescent="0.2">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9">
        <v>0.67</v>
      </c>
      <c r="H11346" s="50" t="s">
        <v>59</v>
      </c>
      <c r="I11346" s="185">
        <v>26.566739999999999</v>
      </c>
      <c r="J11346" s="41" t="s">
        <v>938</v>
      </c>
      <c r="K11346" s="41" t="s">
        <v>115</v>
      </c>
      <c r="O11346" s="59">
        <v>0.3</v>
      </c>
    </row>
    <row r="11347" spans="1:15" x14ac:dyDescent="0.2">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9">
        <v>1</v>
      </c>
      <c r="H11347" s="50" t="s">
        <v>59</v>
      </c>
      <c r="I11347" s="185">
        <v>48.36571</v>
      </c>
      <c r="J11347" s="41" t="s">
        <v>938</v>
      </c>
      <c r="K11347" s="41" t="s">
        <v>115</v>
      </c>
      <c r="O11347" s="59">
        <v>0.3</v>
      </c>
    </row>
    <row r="11348" spans="1:15" x14ac:dyDescent="0.2">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9">
        <v>1.5</v>
      </c>
      <c r="H11348" s="50" t="s">
        <v>59</v>
      </c>
      <c r="I11348" s="185">
        <v>35.345359999999999</v>
      </c>
      <c r="J11348" s="41" t="s">
        <v>938</v>
      </c>
      <c r="K11348" s="41" t="s">
        <v>115</v>
      </c>
      <c r="O11348" s="59">
        <v>0.3</v>
      </c>
    </row>
    <row r="11349" spans="1:15" x14ac:dyDescent="0.2">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9">
        <v>2</v>
      </c>
      <c r="H11349" s="50" t="s">
        <v>59</v>
      </c>
      <c r="I11349" s="185">
        <v>21.228280000000002</v>
      </c>
      <c r="J11349" s="41" t="s">
        <v>938</v>
      </c>
      <c r="K11349" s="41" t="s">
        <v>115</v>
      </c>
      <c r="O11349" s="59">
        <v>0.3</v>
      </c>
    </row>
    <row r="11350" spans="1:15" x14ac:dyDescent="0.2">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9">
        <v>3</v>
      </c>
      <c r="H11350" s="50" t="s">
        <v>59</v>
      </c>
      <c r="I11350" s="185">
        <v>9.2000019999999996</v>
      </c>
      <c r="J11350" s="41" t="s">
        <v>938</v>
      </c>
      <c r="K11350" s="41" t="s">
        <v>115</v>
      </c>
      <c r="O11350" s="59">
        <v>0.3</v>
      </c>
    </row>
    <row r="11351" spans="1:15" x14ac:dyDescent="0.2">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9">
        <v>4</v>
      </c>
      <c r="H11351" s="50" t="s">
        <v>59</v>
      </c>
      <c r="I11351" s="185">
        <v>4.2439489999999997</v>
      </c>
      <c r="J11351" s="41" t="s">
        <v>938</v>
      </c>
      <c r="K11351" s="41" t="s">
        <v>115</v>
      </c>
      <c r="O11351" s="59">
        <v>0.3</v>
      </c>
    </row>
    <row r="11352" spans="1:15" x14ac:dyDescent="0.2">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9">
        <v>6</v>
      </c>
      <c r="H11352" s="50" t="s">
        <v>59</v>
      </c>
      <c r="I11352" s="185">
        <v>2.4639679999999999</v>
      </c>
      <c r="J11352" s="41" t="s">
        <v>938</v>
      </c>
      <c r="K11352" s="41" t="s">
        <v>115</v>
      </c>
      <c r="O11352" s="59">
        <v>0.3</v>
      </c>
    </row>
    <row r="11353" spans="1:15" x14ac:dyDescent="0.2">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9">
        <v>8</v>
      </c>
      <c r="H11353" s="50" t="s">
        <v>59</v>
      </c>
      <c r="I11353" s="185">
        <v>1.5203420000000001</v>
      </c>
      <c r="J11353" s="41" t="s">
        <v>938</v>
      </c>
      <c r="K11353" s="41" t="s">
        <v>115</v>
      </c>
      <c r="O11353" s="59">
        <v>0.3</v>
      </c>
    </row>
    <row r="11354" spans="1:15" x14ac:dyDescent="0.2">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9">
        <v>12</v>
      </c>
      <c r="H11354" s="50" t="s">
        <v>59</v>
      </c>
      <c r="I11354" s="185">
        <v>0.43316389999999999</v>
      </c>
      <c r="J11354" s="41" t="s">
        <v>938</v>
      </c>
      <c r="K11354" s="41" t="s">
        <v>115</v>
      </c>
      <c r="O11354" s="59">
        <v>0.3</v>
      </c>
    </row>
    <row r="11355" spans="1:15" x14ac:dyDescent="0.2">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9">
        <v>0.33</v>
      </c>
      <c r="H11355" s="50" t="s">
        <v>59</v>
      </c>
      <c r="I11355" s="185">
        <v>6.4231309999999997</v>
      </c>
      <c r="J11355" s="41" t="s">
        <v>938</v>
      </c>
      <c r="K11355" s="41" t="s">
        <v>115</v>
      </c>
      <c r="O11355" s="59">
        <v>0.3</v>
      </c>
    </row>
    <row r="11356" spans="1:15" x14ac:dyDescent="0.2">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9">
        <v>0.67</v>
      </c>
      <c r="H11356" s="50" t="s">
        <v>59</v>
      </c>
      <c r="I11356" s="185">
        <v>32.280270000000002</v>
      </c>
      <c r="J11356" s="41" t="s">
        <v>938</v>
      </c>
      <c r="K11356" s="41" t="s">
        <v>115</v>
      </c>
      <c r="O11356" s="59">
        <v>0.3</v>
      </c>
    </row>
    <row r="11357" spans="1:15" x14ac:dyDescent="0.2">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9">
        <v>1</v>
      </c>
      <c r="H11357" s="50" t="s">
        <v>59</v>
      </c>
      <c r="I11357" s="185">
        <v>38.057459999999999</v>
      </c>
      <c r="J11357" s="41" t="s">
        <v>938</v>
      </c>
      <c r="K11357" s="41" t="s">
        <v>115</v>
      </c>
      <c r="O11357" s="59">
        <v>0.3</v>
      </c>
    </row>
    <row r="11358" spans="1:15" x14ac:dyDescent="0.2">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9">
        <v>1.5</v>
      </c>
      <c r="H11358" s="50" t="s">
        <v>59</v>
      </c>
      <c r="I11358" s="185">
        <v>26.425789999999999</v>
      </c>
      <c r="J11358" s="41" t="s">
        <v>938</v>
      </c>
      <c r="K11358" s="41" t="s">
        <v>115</v>
      </c>
      <c r="O11358" s="59">
        <v>0.3</v>
      </c>
    </row>
    <row r="11359" spans="1:15" x14ac:dyDescent="0.2">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9">
        <v>2</v>
      </c>
      <c r="H11359" s="50" t="s">
        <v>59</v>
      </c>
      <c r="I11359" s="185">
        <v>16.720890000000001</v>
      </c>
      <c r="J11359" s="41" t="s">
        <v>938</v>
      </c>
      <c r="K11359" s="41" t="s">
        <v>115</v>
      </c>
      <c r="O11359" s="59">
        <v>0.3</v>
      </c>
    </row>
    <row r="11360" spans="1:15" x14ac:dyDescent="0.2">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9">
        <v>3</v>
      </c>
      <c r="H11360" s="50" t="s">
        <v>59</v>
      </c>
      <c r="I11360" s="185">
        <v>7.7319019999999998</v>
      </c>
      <c r="J11360" s="41" t="s">
        <v>938</v>
      </c>
      <c r="K11360" s="41" t="s">
        <v>115</v>
      </c>
      <c r="O11360" s="59">
        <v>0.3</v>
      </c>
    </row>
    <row r="11361" spans="1:15" x14ac:dyDescent="0.2">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9">
        <v>4</v>
      </c>
      <c r="H11361" s="50" t="s">
        <v>59</v>
      </c>
      <c r="I11361" s="185">
        <v>4.4280530000000002</v>
      </c>
      <c r="J11361" s="41" t="s">
        <v>938</v>
      </c>
      <c r="K11361" s="41" t="s">
        <v>115</v>
      </c>
      <c r="O11361" s="59">
        <v>0.3</v>
      </c>
    </row>
    <row r="11362" spans="1:15" x14ac:dyDescent="0.2">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9">
        <v>6</v>
      </c>
      <c r="H11362" s="50" t="s">
        <v>59</v>
      </c>
      <c r="I11362" s="185">
        <v>2.648072</v>
      </c>
      <c r="J11362" s="41" t="s">
        <v>938</v>
      </c>
      <c r="K11362" s="41" t="s">
        <v>115</v>
      </c>
      <c r="O11362" s="59">
        <v>0.3</v>
      </c>
    </row>
    <row r="11363" spans="1:15" x14ac:dyDescent="0.2">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9">
        <v>8</v>
      </c>
      <c r="H11363" s="50" t="s">
        <v>59</v>
      </c>
      <c r="I11363" s="185">
        <v>1.6997139999999999</v>
      </c>
      <c r="J11363" s="41" t="s">
        <v>938</v>
      </c>
      <c r="K11363" s="41" t="s">
        <v>115</v>
      </c>
      <c r="O11363" s="59">
        <v>0.3</v>
      </c>
    </row>
    <row r="11364" spans="1:15" x14ac:dyDescent="0.2">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9">
        <v>12</v>
      </c>
      <c r="H11364" s="50" t="s">
        <v>59</v>
      </c>
      <c r="I11364" s="185">
        <v>0.43158639999999998</v>
      </c>
      <c r="J11364" s="41" t="s">
        <v>938</v>
      </c>
      <c r="K11364" s="41" t="s">
        <v>115</v>
      </c>
      <c r="O11364" s="59">
        <v>0.3</v>
      </c>
    </row>
    <row r="11365" spans="1:15" x14ac:dyDescent="0.2">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9">
        <v>48</v>
      </c>
      <c r="H11365" s="50" t="s">
        <v>59</v>
      </c>
      <c r="I11365" s="185">
        <v>7.5</v>
      </c>
      <c r="J11365" s="41" t="s">
        <v>446</v>
      </c>
      <c r="K11365" s="41" t="s">
        <v>115</v>
      </c>
      <c r="L11365" s="193">
        <v>10.954451150103321</v>
      </c>
      <c r="M11365" s="52" t="s">
        <v>446</v>
      </c>
      <c r="N11365" s="52" t="s">
        <v>116</v>
      </c>
    </row>
    <row r="11366" spans="1:15" x14ac:dyDescent="0.2">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9">
        <v>48</v>
      </c>
      <c r="H11366" s="50" t="s">
        <v>59</v>
      </c>
      <c r="I11366" s="185">
        <v>7.4</v>
      </c>
      <c r="J11366" s="41" t="s">
        <v>446</v>
      </c>
      <c r="K11366" s="41" t="s">
        <v>115</v>
      </c>
      <c r="L11366" s="193">
        <v>18.384776310850238</v>
      </c>
      <c r="M11366" s="52" t="s">
        <v>446</v>
      </c>
      <c r="N11366" s="52" t="s">
        <v>116</v>
      </c>
    </row>
    <row r="11367" spans="1:15" x14ac:dyDescent="0.2">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9">
        <v>48</v>
      </c>
      <c r="H11367" s="50" t="s">
        <v>59</v>
      </c>
      <c r="I11367" s="185">
        <v>5.9</v>
      </c>
      <c r="J11367" s="41" t="s">
        <v>446</v>
      </c>
      <c r="K11367" s="41" t="s">
        <v>115</v>
      </c>
      <c r="L11367" s="193">
        <v>12.521980673998822</v>
      </c>
      <c r="M11367" s="52" t="s">
        <v>446</v>
      </c>
      <c r="N11367" s="52" t="s">
        <v>116</v>
      </c>
    </row>
    <row r="11368" spans="1:15" x14ac:dyDescent="0.2">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9">
        <v>0.5</v>
      </c>
      <c r="H11368" s="50" t="s">
        <v>59</v>
      </c>
      <c r="I11368" s="185">
        <v>38.913379999999997</v>
      </c>
      <c r="J11368" s="41" t="s">
        <v>938</v>
      </c>
      <c r="K11368" s="41" t="s">
        <v>334</v>
      </c>
    </row>
    <row r="11369" spans="1:15" x14ac:dyDescent="0.2">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9">
        <v>1</v>
      </c>
      <c r="H11369" s="50" t="s">
        <v>59</v>
      </c>
      <c r="I11369" s="185">
        <v>73.007310000000004</v>
      </c>
      <c r="J11369" s="41" t="s">
        <v>938</v>
      </c>
      <c r="K11369" s="41" t="s">
        <v>334</v>
      </c>
    </row>
    <row r="11370" spans="1:15" x14ac:dyDescent="0.2">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9">
        <v>2</v>
      </c>
      <c r="H11370" s="50" t="s">
        <v>59</v>
      </c>
      <c r="I11370" s="185">
        <v>48.433799999999998</v>
      </c>
      <c r="J11370" s="41" t="s">
        <v>938</v>
      </c>
      <c r="K11370" s="41" t="s">
        <v>334</v>
      </c>
    </row>
    <row r="11371" spans="1:15" x14ac:dyDescent="0.2">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9">
        <v>3</v>
      </c>
      <c r="H11371" s="50" t="s">
        <v>59</v>
      </c>
      <c r="I11371" s="185">
        <v>25.46482</v>
      </c>
      <c r="J11371" s="41" t="s">
        <v>938</v>
      </c>
      <c r="K11371" s="41" t="s">
        <v>334</v>
      </c>
    </row>
    <row r="11372" spans="1:15" x14ac:dyDescent="0.2">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9">
        <v>4</v>
      </c>
      <c r="H11372" s="50" t="s">
        <v>59</v>
      </c>
      <c r="I11372" s="185">
        <v>14.5337</v>
      </c>
      <c r="J11372" s="41" t="s">
        <v>938</v>
      </c>
      <c r="K11372" s="41" t="s">
        <v>334</v>
      </c>
    </row>
    <row r="11373" spans="1:15" x14ac:dyDescent="0.2">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9">
        <v>6</v>
      </c>
      <c r="H11373" s="50" t="s">
        <v>59</v>
      </c>
      <c r="I11373" s="185">
        <v>9.7745999999999995</v>
      </c>
      <c r="J11373" s="41" t="s">
        <v>938</v>
      </c>
      <c r="K11373" s="41" t="s">
        <v>334</v>
      </c>
    </row>
    <row r="11374" spans="1:15" x14ac:dyDescent="0.2">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9">
        <v>8</v>
      </c>
      <c r="H11374" s="50" t="s">
        <v>59</v>
      </c>
      <c r="I11374" s="185">
        <v>4.4212449999999999</v>
      </c>
      <c r="J11374" s="41" t="s">
        <v>938</v>
      </c>
      <c r="K11374" s="41" t="s">
        <v>334</v>
      </c>
    </row>
    <row r="11375" spans="1:15" x14ac:dyDescent="0.2">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9">
        <v>12</v>
      </c>
      <c r="H11375" s="50" t="s">
        <v>59</v>
      </c>
      <c r="I11375" s="185">
        <v>0.48877490000000001</v>
      </c>
      <c r="J11375" s="41" t="s">
        <v>938</v>
      </c>
      <c r="K11375" s="41" t="s">
        <v>334</v>
      </c>
    </row>
    <row r="11376" spans="1:15" x14ac:dyDescent="0.2">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9">
        <v>696.5</v>
      </c>
      <c r="H11376" s="50" t="s">
        <v>59</v>
      </c>
      <c r="I11376" s="185">
        <v>36.34093</v>
      </c>
      <c r="J11376" s="41" t="s">
        <v>938</v>
      </c>
      <c r="K11376" s="41" t="s">
        <v>334</v>
      </c>
    </row>
    <row r="11377" spans="1:14" x14ac:dyDescent="0.2">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9">
        <v>697</v>
      </c>
      <c r="H11377" s="50" t="s">
        <v>59</v>
      </c>
      <c r="I11377" s="185">
        <v>89.634510000000006</v>
      </c>
      <c r="J11377" s="41" t="s">
        <v>938</v>
      </c>
      <c r="K11377" s="41" t="s">
        <v>334</v>
      </c>
    </row>
    <row r="11378" spans="1:14" x14ac:dyDescent="0.2">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9">
        <v>698</v>
      </c>
      <c r="H11378" s="50" t="s">
        <v>59</v>
      </c>
      <c r="I11378" s="185">
        <v>48.433799999999998</v>
      </c>
      <c r="J11378" s="41" t="s">
        <v>938</v>
      </c>
      <c r="K11378" s="41" t="s">
        <v>334</v>
      </c>
    </row>
    <row r="11379" spans="1:14" x14ac:dyDescent="0.2">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9">
        <v>699</v>
      </c>
      <c r="H11379" s="50" t="s">
        <v>59</v>
      </c>
      <c r="I11379" s="185">
        <v>28.409610000000001</v>
      </c>
      <c r="J11379" s="41" t="s">
        <v>938</v>
      </c>
      <c r="K11379" s="41" t="s">
        <v>334</v>
      </c>
    </row>
    <row r="11380" spans="1:14" x14ac:dyDescent="0.2">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9">
        <v>700</v>
      </c>
      <c r="H11380" s="50" t="s">
        <v>59</v>
      </c>
      <c r="I11380" s="185">
        <v>16.893619999999999</v>
      </c>
      <c r="J11380" s="41" t="s">
        <v>938</v>
      </c>
      <c r="K11380" s="41" t="s">
        <v>334</v>
      </c>
    </row>
    <row r="11381" spans="1:14" x14ac:dyDescent="0.2">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9">
        <v>702</v>
      </c>
      <c r="H11381" s="50" t="s">
        <v>59</v>
      </c>
      <c r="I11381" s="185">
        <v>10.46651</v>
      </c>
      <c r="J11381" s="41" t="s">
        <v>938</v>
      </c>
      <c r="K11381" s="41" t="s">
        <v>334</v>
      </c>
    </row>
    <row r="11382" spans="1:14" x14ac:dyDescent="0.2">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9">
        <v>704</v>
      </c>
      <c r="H11382" s="50" t="s">
        <v>59</v>
      </c>
      <c r="I11382" s="185">
        <v>6.1392990000000003</v>
      </c>
      <c r="J11382" s="41" t="s">
        <v>938</v>
      </c>
      <c r="K11382" s="41" t="s">
        <v>334</v>
      </c>
    </row>
    <row r="11383" spans="1:14" x14ac:dyDescent="0.2">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9">
        <v>0.5</v>
      </c>
      <c r="H11383" s="50" t="s">
        <v>59</v>
      </c>
      <c r="I11383" s="185">
        <v>60.232779999999998</v>
      </c>
      <c r="J11383" s="41" t="s">
        <v>938</v>
      </c>
      <c r="K11383" s="41" t="s">
        <v>334</v>
      </c>
      <c r="L11383" s="193">
        <v>24.295719999999999</v>
      </c>
      <c r="M11383" s="52" t="s">
        <v>938</v>
      </c>
      <c r="N11383" s="52" t="s">
        <v>116</v>
      </c>
    </row>
    <row r="11384" spans="1:14" x14ac:dyDescent="0.2">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9">
        <v>1</v>
      </c>
      <c r="H11384" s="50" t="s">
        <v>59</v>
      </c>
      <c r="I11384" s="185">
        <v>92.462010000000006</v>
      </c>
      <c r="J11384" s="41" t="s">
        <v>938</v>
      </c>
      <c r="K11384" s="41" t="s">
        <v>334</v>
      </c>
      <c r="L11384" s="193">
        <v>24.82424</v>
      </c>
      <c r="M11384" s="52" t="s">
        <v>938</v>
      </c>
      <c r="N11384" s="52" t="s">
        <v>116</v>
      </c>
    </row>
    <row r="11385" spans="1:14" x14ac:dyDescent="0.2">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9">
        <v>2</v>
      </c>
      <c r="H11385" s="50" t="s">
        <v>59</v>
      </c>
      <c r="I11385" s="185">
        <v>40.195059999999998</v>
      </c>
      <c r="J11385" s="41" t="s">
        <v>938</v>
      </c>
      <c r="K11385" s="41" t="s">
        <v>334</v>
      </c>
      <c r="L11385" s="193">
        <v>7.923222</v>
      </c>
      <c r="M11385" s="52" t="s">
        <v>938</v>
      </c>
      <c r="N11385" s="52" t="s">
        <v>116</v>
      </c>
    </row>
    <row r="11386" spans="1:14" x14ac:dyDescent="0.2">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9">
        <v>3</v>
      </c>
      <c r="H11386" s="50" t="s">
        <v>59</v>
      </c>
      <c r="I11386" s="185">
        <v>18.29917</v>
      </c>
      <c r="J11386" s="41" t="s">
        <v>938</v>
      </c>
      <c r="K11386" s="41" t="s">
        <v>334</v>
      </c>
      <c r="L11386" s="193">
        <v>3.1690040000000002</v>
      </c>
      <c r="M11386" s="52" t="s">
        <v>938</v>
      </c>
      <c r="N11386" s="52" t="s">
        <v>116</v>
      </c>
    </row>
    <row r="11387" spans="1:14" x14ac:dyDescent="0.2">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9">
        <v>4</v>
      </c>
      <c r="H11387" s="50" t="s">
        <v>59</v>
      </c>
      <c r="I11387" s="185">
        <v>13.303229999999999</v>
      </c>
      <c r="J11387" s="41" t="s">
        <v>938</v>
      </c>
      <c r="K11387" s="41" t="s">
        <v>334</v>
      </c>
      <c r="L11387" s="193">
        <v>4.2246269999999999</v>
      </c>
      <c r="M11387" s="52" t="s">
        <v>938</v>
      </c>
      <c r="N11387" s="52" t="s">
        <v>116</v>
      </c>
    </row>
    <row r="11388" spans="1:14" x14ac:dyDescent="0.2">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9">
        <v>6</v>
      </c>
      <c r="H11388" s="50" t="s">
        <v>59</v>
      </c>
      <c r="I11388" s="185">
        <v>9.1218979999999998</v>
      </c>
      <c r="J11388" s="41" t="s">
        <v>938</v>
      </c>
      <c r="K11388" s="41" t="s">
        <v>334</v>
      </c>
      <c r="L11388" s="193">
        <v>2.1126710000000002</v>
      </c>
      <c r="M11388" s="52" t="s">
        <v>938</v>
      </c>
      <c r="N11388" s="52" t="s">
        <v>116</v>
      </c>
    </row>
    <row r="11389" spans="1:14" x14ac:dyDescent="0.2">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9">
        <v>8</v>
      </c>
      <c r="H11389" s="50" t="s">
        <v>59</v>
      </c>
      <c r="I11389" s="185">
        <v>3.8838789999999999</v>
      </c>
      <c r="J11389" s="41" t="s">
        <v>938</v>
      </c>
      <c r="K11389" s="41" t="s">
        <v>334</v>
      </c>
      <c r="L11389" s="193">
        <v>0.26372889999999999</v>
      </c>
      <c r="M11389" s="52" t="s">
        <v>938</v>
      </c>
      <c r="N11389" s="52" t="s">
        <v>116</v>
      </c>
    </row>
    <row r="11390" spans="1:14" x14ac:dyDescent="0.2">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9">
        <v>0.5</v>
      </c>
      <c r="H11390" s="50" t="s">
        <v>59</v>
      </c>
      <c r="I11390" s="185">
        <v>14.0181</v>
      </c>
      <c r="J11390" s="41" t="s">
        <v>938</v>
      </c>
      <c r="K11390" s="41" t="s">
        <v>334</v>
      </c>
      <c r="L11390" s="193">
        <v>3.9612599999999998</v>
      </c>
      <c r="M11390" s="52" t="s">
        <v>938</v>
      </c>
      <c r="N11390" s="52" t="s">
        <v>116</v>
      </c>
    </row>
    <row r="11391" spans="1:14" x14ac:dyDescent="0.2">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9">
        <v>1</v>
      </c>
      <c r="H11391" s="50" t="s">
        <v>59</v>
      </c>
      <c r="I11391" s="185">
        <v>41.229390000000002</v>
      </c>
      <c r="J11391" s="41" t="s">
        <v>938</v>
      </c>
      <c r="K11391" s="41" t="s">
        <v>334</v>
      </c>
      <c r="L11391" s="193">
        <v>6.0735780000000004</v>
      </c>
      <c r="M11391" s="52" t="s">
        <v>938</v>
      </c>
      <c r="N11391" s="52" t="s">
        <v>116</v>
      </c>
    </row>
    <row r="11392" spans="1:14" x14ac:dyDescent="0.2">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9">
        <v>2</v>
      </c>
      <c r="H11392" s="50" t="s">
        <v>59</v>
      </c>
      <c r="I11392" s="185">
        <v>27.519390000000001</v>
      </c>
      <c r="J11392" s="41" t="s">
        <v>938</v>
      </c>
      <c r="K11392" s="41" t="s">
        <v>334</v>
      </c>
      <c r="L11392" s="193">
        <v>2.3767589999999998</v>
      </c>
      <c r="M11392" s="52" t="s">
        <v>938</v>
      </c>
      <c r="N11392" s="52" t="s">
        <v>116</v>
      </c>
    </row>
    <row r="11393" spans="1:14" x14ac:dyDescent="0.2">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9">
        <v>3</v>
      </c>
      <c r="H11393" s="50" t="s">
        <v>59</v>
      </c>
      <c r="I11393" s="185">
        <v>12.48826</v>
      </c>
      <c r="J11393" s="41" t="s">
        <v>938</v>
      </c>
      <c r="K11393" s="41" t="s">
        <v>334</v>
      </c>
      <c r="L11393" s="193">
        <v>1.320778</v>
      </c>
      <c r="M11393" s="52" t="s">
        <v>938</v>
      </c>
      <c r="N11393" s="52" t="s">
        <v>116</v>
      </c>
    </row>
    <row r="11394" spans="1:14" x14ac:dyDescent="0.2">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9">
        <v>4</v>
      </c>
      <c r="H11394" s="50" t="s">
        <v>59</v>
      </c>
      <c r="I11394" s="185">
        <v>7.756399</v>
      </c>
      <c r="J11394" s="41" t="s">
        <v>938</v>
      </c>
      <c r="K11394" s="41" t="s">
        <v>334</v>
      </c>
      <c r="L11394" s="193">
        <v>0.52674770000000004</v>
      </c>
      <c r="M11394" s="52" t="s">
        <v>938</v>
      </c>
      <c r="N11394" s="52" t="s">
        <v>116</v>
      </c>
    </row>
    <row r="11395" spans="1:14" x14ac:dyDescent="0.2">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9">
        <v>6</v>
      </c>
      <c r="H11395" s="50" t="s">
        <v>59</v>
      </c>
      <c r="I11395" s="185">
        <v>4.1035940000000002</v>
      </c>
      <c r="J11395" s="41" t="s">
        <v>938</v>
      </c>
      <c r="K11395" s="41" t="s">
        <v>334</v>
      </c>
      <c r="L11395" s="193">
        <v>1.848587</v>
      </c>
      <c r="M11395" s="52" t="s">
        <v>938</v>
      </c>
      <c r="N11395" s="52" t="s">
        <v>116</v>
      </c>
    </row>
    <row r="11396" spans="1:14" x14ac:dyDescent="0.2">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9">
        <v>8</v>
      </c>
      <c r="H11396" s="50" t="s">
        <v>59</v>
      </c>
      <c r="I11396" s="185">
        <v>0.98002089999999997</v>
      </c>
      <c r="J11396" s="41" t="s">
        <v>938</v>
      </c>
      <c r="K11396" s="41" t="s">
        <v>334</v>
      </c>
      <c r="L11396" s="193">
        <v>0.26479370000000002</v>
      </c>
      <c r="M11396" s="52" t="s">
        <v>938</v>
      </c>
      <c r="N11396" s="52" t="s">
        <v>116</v>
      </c>
    </row>
    <row r="11397" spans="1:14" x14ac:dyDescent="0.2">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9">
        <v>0.5</v>
      </c>
      <c r="H11397" s="50" t="s">
        <v>59</v>
      </c>
      <c r="I11397" s="185">
        <v>9.4265930000000004</v>
      </c>
      <c r="J11397" s="41" t="s">
        <v>938</v>
      </c>
      <c r="K11397" s="41" t="s">
        <v>334</v>
      </c>
    </row>
    <row r="11398" spans="1:14" x14ac:dyDescent="0.2">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9">
        <v>1</v>
      </c>
      <c r="H11398" s="50" t="s">
        <v>59</v>
      </c>
      <c r="I11398" s="185">
        <v>50.783659999999998</v>
      </c>
      <c r="J11398" s="41" t="s">
        <v>938</v>
      </c>
      <c r="K11398" s="41" t="s">
        <v>334</v>
      </c>
      <c r="L11398" s="193">
        <v>13.969569999999999</v>
      </c>
      <c r="M11398" s="52" t="s">
        <v>938</v>
      </c>
      <c r="N11398" s="52" t="s">
        <v>116</v>
      </c>
    </row>
    <row r="11399" spans="1:14" x14ac:dyDescent="0.2">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9">
        <v>2</v>
      </c>
      <c r="H11399" s="50" t="s">
        <v>59</v>
      </c>
      <c r="I11399" s="185">
        <v>45.709220000000002</v>
      </c>
      <c r="J11399" s="41" t="s">
        <v>938</v>
      </c>
      <c r="K11399" s="41" t="s">
        <v>334</v>
      </c>
      <c r="L11399" s="193">
        <v>9.4880790000000008</v>
      </c>
      <c r="M11399" s="52" t="s">
        <v>938</v>
      </c>
      <c r="N11399" s="52" t="s">
        <v>116</v>
      </c>
    </row>
    <row r="11400" spans="1:14" x14ac:dyDescent="0.2">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9">
        <v>3</v>
      </c>
      <c r="H11400" s="50" t="s">
        <v>59</v>
      </c>
      <c r="I11400" s="185">
        <v>18.489920000000001</v>
      </c>
      <c r="J11400" s="41" t="s">
        <v>938</v>
      </c>
      <c r="K11400" s="41" t="s">
        <v>334</v>
      </c>
      <c r="L11400" s="193">
        <v>4.746162</v>
      </c>
      <c r="M11400" s="52" t="s">
        <v>938</v>
      </c>
      <c r="N11400" s="52" t="s">
        <v>116</v>
      </c>
    </row>
    <row r="11401" spans="1:14" x14ac:dyDescent="0.2">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9">
        <v>4</v>
      </c>
      <c r="H11401" s="50" t="s">
        <v>59</v>
      </c>
      <c r="I11401" s="185">
        <v>9.4622829999999993</v>
      </c>
      <c r="J11401" s="41" t="s">
        <v>938</v>
      </c>
      <c r="K11401" s="41" t="s">
        <v>334</v>
      </c>
      <c r="L11401" s="193">
        <v>0.26149650000000002</v>
      </c>
      <c r="M11401" s="52" t="s">
        <v>938</v>
      </c>
      <c r="N11401" s="52" t="s">
        <v>116</v>
      </c>
    </row>
    <row r="11402" spans="1:14" x14ac:dyDescent="0.2">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9">
        <v>6</v>
      </c>
      <c r="H11402" s="50" t="s">
        <v>59</v>
      </c>
      <c r="I11402" s="185">
        <v>5.6380749999999997</v>
      </c>
      <c r="J11402" s="41" t="s">
        <v>938</v>
      </c>
      <c r="K11402" s="41" t="s">
        <v>334</v>
      </c>
    </row>
    <row r="11403" spans="1:14" x14ac:dyDescent="0.2">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9">
        <v>8</v>
      </c>
      <c r="H11403" s="50" t="s">
        <v>59</v>
      </c>
      <c r="I11403" s="185">
        <v>1.026197</v>
      </c>
      <c r="J11403" s="41" t="s">
        <v>938</v>
      </c>
      <c r="K11403" s="41" t="s">
        <v>334</v>
      </c>
    </row>
    <row r="11404" spans="1:14" x14ac:dyDescent="0.2">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9">
        <v>0.5</v>
      </c>
      <c r="H11404" s="50" t="s">
        <v>59</v>
      </c>
      <c r="I11404" s="185">
        <v>37.371020000000001</v>
      </c>
      <c r="J11404" s="41" t="s">
        <v>938</v>
      </c>
      <c r="K11404" s="41" t="s">
        <v>334</v>
      </c>
      <c r="L11404" s="193">
        <v>13.97062</v>
      </c>
      <c r="M11404" s="52" t="s">
        <v>938</v>
      </c>
      <c r="N11404" s="52" t="s">
        <v>116</v>
      </c>
    </row>
    <row r="11405" spans="1:14" x14ac:dyDescent="0.2">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9">
        <v>1</v>
      </c>
      <c r="H11405" s="50" t="s">
        <v>59</v>
      </c>
      <c r="I11405" s="185">
        <v>83.732569999999996</v>
      </c>
      <c r="J11405" s="41" t="s">
        <v>938</v>
      </c>
      <c r="K11405" s="41" t="s">
        <v>334</v>
      </c>
      <c r="L11405" s="193">
        <v>15.818059999999999</v>
      </c>
      <c r="M11405" s="52" t="s">
        <v>938</v>
      </c>
      <c r="N11405" s="52" t="s">
        <v>116</v>
      </c>
    </row>
    <row r="11406" spans="1:14" x14ac:dyDescent="0.2">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9">
        <v>2</v>
      </c>
      <c r="H11406" s="50" t="s">
        <v>59</v>
      </c>
      <c r="I11406" s="185">
        <v>45.707099999999997</v>
      </c>
      <c r="J11406" s="41" t="s">
        <v>938</v>
      </c>
      <c r="K11406" s="41" t="s">
        <v>334</v>
      </c>
      <c r="L11406" s="193">
        <v>9.753819</v>
      </c>
      <c r="M11406" s="52" t="s">
        <v>938</v>
      </c>
      <c r="N11406" s="52" t="s">
        <v>116</v>
      </c>
    </row>
    <row r="11407" spans="1:14" x14ac:dyDescent="0.2">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9">
        <v>3</v>
      </c>
      <c r="H11407" s="50" t="s">
        <v>59</v>
      </c>
      <c r="I11407" s="185">
        <v>23.761189999999999</v>
      </c>
      <c r="J11407" s="41" t="s">
        <v>938</v>
      </c>
      <c r="K11407" s="41" t="s">
        <v>334</v>
      </c>
      <c r="L11407" s="193">
        <v>3.6906340000000002</v>
      </c>
      <c r="M11407" s="52" t="s">
        <v>938</v>
      </c>
      <c r="N11407" s="52" t="s">
        <v>116</v>
      </c>
    </row>
    <row r="11408" spans="1:14" x14ac:dyDescent="0.2">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9">
        <v>4</v>
      </c>
      <c r="H11408" s="50" t="s">
        <v>59</v>
      </c>
      <c r="I11408" s="185">
        <v>13.67909</v>
      </c>
      <c r="J11408" s="41" t="s">
        <v>938</v>
      </c>
      <c r="K11408" s="41" t="s">
        <v>334</v>
      </c>
      <c r="L11408" s="193">
        <v>2.8987229999999999</v>
      </c>
      <c r="M11408" s="52" t="s">
        <v>938</v>
      </c>
      <c r="N11408" s="52" t="s">
        <v>116</v>
      </c>
    </row>
    <row r="11409" spans="1:14" x14ac:dyDescent="0.2">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9">
        <v>6</v>
      </c>
      <c r="H11409" s="50" t="s">
        <v>59</v>
      </c>
      <c r="I11409" s="185">
        <v>5.6380749999999997</v>
      </c>
      <c r="J11409" s="41" t="s">
        <v>938</v>
      </c>
      <c r="K11409" s="41" t="s">
        <v>334</v>
      </c>
    </row>
    <row r="11410" spans="1:14" x14ac:dyDescent="0.2">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9">
        <v>8</v>
      </c>
      <c r="H11410" s="50" t="s">
        <v>59</v>
      </c>
      <c r="I11410" s="185">
        <v>1.2898130000000001</v>
      </c>
      <c r="J11410" s="41" t="s">
        <v>938</v>
      </c>
      <c r="K11410" s="41" t="s">
        <v>334</v>
      </c>
    </row>
    <row r="11411" spans="1:14" x14ac:dyDescent="0.2">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9">
        <v>0.5</v>
      </c>
      <c r="H11411" s="50" t="s">
        <v>59</v>
      </c>
      <c r="I11411" s="185">
        <v>16.019130000000001</v>
      </c>
      <c r="J11411" s="41" t="s">
        <v>938</v>
      </c>
      <c r="K11411" s="41" t="s">
        <v>334</v>
      </c>
      <c r="L11411" s="193">
        <v>5.0076539999999996</v>
      </c>
      <c r="M11411" s="52" t="s">
        <v>938</v>
      </c>
      <c r="N11411" s="52" t="s">
        <v>116</v>
      </c>
    </row>
    <row r="11412" spans="1:14" x14ac:dyDescent="0.2">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9">
        <v>1</v>
      </c>
      <c r="H11412" s="50" t="s">
        <v>59</v>
      </c>
      <c r="I11412" s="185">
        <v>35.755389999999998</v>
      </c>
      <c r="J11412" s="41" t="s">
        <v>938</v>
      </c>
      <c r="K11412" s="41" t="s">
        <v>334</v>
      </c>
      <c r="L11412" s="193">
        <v>6.8519079999999999</v>
      </c>
      <c r="M11412" s="52" t="s">
        <v>938</v>
      </c>
      <c r="N11412" s="52" t="s">
        <v>116</v>
      </c>
    </row>
    <row r="11413" spans="1:14" x14ac:dyDescent="0.2">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9">
        <v>2</v>
      </c>
      <c r="H11413" s="50" t="s">
        <v>59</v>
      </c>
      <c r="I11413" s="185">
        <v>22.51201</v>
      </c>
      <c r="J11413" s="41" t="s">
        <v>938</v>
      </c>
      <c r="K11413" s="41" t="s">
        <v>334</v>
      </c>
      <c r="L11413" s="193">
        <v>2.3725450000000001</v>
      </c>
      <c r="M11413" s="52" t="s">
        <v>938</v>
      </c>
      <c r="N11413" s="52" t="s">
        <v>116</v>
      </c>
    </row>
    <row r="11414" spans="1:14" x14ac:dyDescent="0.2">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9">
        <v>3</v>
      </c>
      <c r="H11414" s="50" t="s">
        <v>59</v>
      </c>
      <c r="I11414" s="185">
        <v>8.7350410000000007</v>
      </c>
      <c r="J11414" s="41" t="s">
        <v>938</v>
      </c>
      <c r="K11414" s="41" t="s">
        <v>334</v>
      </c>
      <c r="L11414" s="193">
        <v>1.8431960000000001</v>
      </c>
      <c r="M11414" s="52" t="s">
        <v>938</v>
      </c>
      <c r="N11414" s="52" t="s">
        <v>116</v>
      </c>
    </row>
    <row r="11415" spans="1:14" x14ac:dyDescent="0.2">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9">
        <v>4</v>
      </c>
      <c r="H11415" s="50" t="s">
        <v>59</v>
      </c>
      <c r="I11415" s="185">
        <v>6.5614400000000002</v>
      </c>
      <c r="J11415" s="41" t="s">
        <v>938</v>
      </c>
      <c r="K11415" s="41" t="s">
        <v>334</v>
      </c>
      <c r="L11415" s="193">
        <v>1.0523469999999999</v>
      </c>
      <c r="M11415" s="52" t="s">
        <v>938</v>
      </c>
      <c r="N11415" s="52" t="s">
        <v>116</v>
      </c>
    </row>
    <row r="11416" spans="1:14" x14ac:dyDescent="0.2">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9">
        <v>6</v>
      </c>
      <c r="H11416" s="50" t="s">
        <v>59</v>
      </c>
      <c r="I11416" s="185">
        <v>2.7382919999999999</v>
      </c>
      <c r="J11416" s="41" t="s">
        <v>938</v>
      </c>
      <c r="K11416" s="41" t="s">
        <v>334</v>
      </c>
    </row>
    <row r="11417" spans="1:14" x14ac:dyDescent="0.2">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9">
        <v>8</v>
      </c>
      <c r="H11417" s="50" t="s">
        <v>59</v>
      </c>
      <c r="I11417" s="185">
        <v>1.029377</v>
      </c>
      <c r="J11417" s="41" t="s">
        <v>938</v>
      </c>
      <c r="K11417" s="41" t="s">
        <v>334</v>
      </c>
    </row>
    <row r="11418" spans="1:14" x14ac:dyDescent="0.2">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9">
        <v>0.5</v>
      </c>
      <c r="H11418" s="50" t="s">
        <v>59</v>
      </c>
      <c r="I11418" s="185">
        <v>15.66464</v>
      </c>
      <c r="J11418" s="41" t="s">
        <v>938</v>
      </c>
      <c r="K11418" s="41" t="s">
        <v>334</v>
      </c>
      <c r="L11418" s="193">
        <v>6.5978570000000003</v>
      </c>
      <c r="M11418" s="52" t="s">
        <v>938</v>
      </c>
      <c r="N11418" s="52" t="s">
        <v>116</v>
      </c>
    </row>
    <row r="11419" spans="1:14" x14ac:dyDescent="0.2">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9">
        <v>1</v>
      </c>
      <c r="H11419" s="50" t="s">
        <v>59</v>
      </c>
      <c r="I11419" s="185">
        <v>90.445930000000004</v>
      </c>
      <c r="J11419" s="41" t="s">
        <v>938</v>
      </c>
      <c r="K11419" s="41" t="s">
        <v>334</v>
      </c>
      <c r="L11419" s="193">
        <v>29.052129999999998</v>
      </c>
      <c r="M11419" s="52" t="s">
        <v>938</v>
      </c>
      <c r="N11419" s="52" t="s">
        <v>116</v>
      </c>
    </row>
    <row r="11420" spans="1:14" x14ac:dyDescent="0.2">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9">
        <v>2</v>
      </c>
      <c r="H11420" s="50" t="s">
        <v>59</v>
      </c>
      <c r="I11420" s="185">
        <v>62.54372</v>
      </c>
      <c r="J11420" s="41" t="s">
        <v>938</v>
      </c>
      <c r="K11420" s="41" t="s">
        <v>334</v>
      </c>
      <c r="L11420" s="193">
        <v>17.690819999999999</v>
      </c>
      <c r="M11420" s="52" t="s">
        <v>938</v>
      </c>
      <c r="N11420" s="52" t="s">
        <v>116</v>
      </c>
    </row>
    <row r="11421" spans="1:14" x14ac:dyDescent="0.2">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9">
        <v>3</v>
      </c>
      <c r="H11421" s="50" t="s">
        <v>59</v>
      </c>
      <c r="I11421" s="185">
        <v>30.938649999999999</v>
      </c>
      <c r="J11421" s="41" t="s">
        <v>938</v>
      </c>
      <c r="K11421" s="41" t="s">
        <v>334</v>
      </c>
      <c r="L11421" s="193">
        <v>11.35563</v>
      </c>
      <c r="M11421" s="52" t="s">
        <v>938</v>
      </c>
      <c r="N11421" s="52" t="s">
        <v>116</v>
      </c>
    </row>
    <row r="11422" spans="1:14" x14ac:dyDescent="0.2">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9">
        <v>4</v>
      </c>
      <c r="H11422" s="50" t="s">
        <v>59</v>
      </c>
      <c r="I11422" s="185">
        <v>16.767420000000001</v>
      </c>
      <c r="J11422" s="41" t="s">
        <v>938</v>
      </c>
      <c r="K11422" s="41" t="s">
        <v>334</v>
      </c>
      <c r="L11422" s="193">
        <v>3.9598460000000002</v>
      </c>
      <c r="M11422" s="52" t="s">
        <v>938</v>
      </c>
      <c r="N11422" s="52" t="s">
        <v>116</v>
      </c>
    </row>
    <row r="11423" spans="1:14" x14ac:dyDescent="0.2">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9">
        <v>6</v>
      </c>
      <c r="H11423" s="50" t="s">
        <v>59</v>
      </c>
      <c r="I11423" s="185">
        <v>5.5861850000000004</v>
      </c>
      <c r="J11423" s="41" t="s">
        <v>938</v>
      </c>
      <c r="K11423" s="41" t="s">
        <v>334</v>
      </c>
      <c r="L11423" s="193">
        <v>0.26408429999999999</v>
      </c>
      <c r="M11423" s="52" t="s">
        <v>938</v>
      </c>
      <c r="N11423" s="52" t="s">
        <v>116</v>
      </c>
    </row>
    <row r="11424" spans="1:14" x14ac:dyDescent="0.2">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9">
        <v>8</v>
      </c>
      <c r="H11424" s="50" t="s">
        <v>59</v>
      </c>
      <c r="I11424" s="185">
        <v>2.0648219999999999</v>
      </c>
      <c r="J11424" s="41" t="s">
        <v>938</v>
      </c>
      <c r="K11424" s="41" t="s">
        <v>334</v>
      </c>
      <c r="L11424" s="193">
        <v>0.2669204</v>
      </c>
      <c r="M11424" s="52" t="s">
        <v>938</v>
      </c>
      <c r="N11424" s="52" t="s">
        <v>116</v>
      </c>
    </row>
    <row r="11425" spans="1:14" x14ac:dyDescent="0.2">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9">
        <v>12</v>
      </c>
      <c r="H11425" s="50" t="s">
        <v>59</v>
      </c>
      <c r="I11425" s="185">
        <v>1.1017110000000001</v>
      </c>
      <c r="J11425" s="41" t="s">
        <v>938</v>
      </c>
      <c r="K11425" s="41" t="s">
        <v>334</v>
      </c>
    </row>
    <row r="11426" spans="1:14" x14ac:dyDescent="0.2">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9">
        <v>0.5</v>
      </c>
      <c r="H11426" s="50" t="s">
        <v>59</v>
      </c>
      <c r="I11426" s="185">
        <v>21.74</v>
      </c>
      <c r="J11426" s="41" t="s">
        <v>938</v>
      </c>
      <c r="K11426" s="41" t="s">
        <v>334</v>
      </c>
      <c r="L11426" s="193">
        <v>5.8098640000000001</v>
      </c>
      <c r="M11426" s="52" t="s">
        <v>938</v>
      </c>
      <c r="N11426" s="52" t="s">
        <v>116</v>
      </c>
    </row>
    <row r="11427" spans="1:14" x14ac:dyDescent="0.2">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9">
        <v>1</v>
      </c>
      <c r="H11427" s="50" t="s">
        <v>59</v>
      </c>
      <c r="I11427" s="185">
        <v>44.759309999999999</v>
      </c>
      <c r="J11427" s="41" t="s">
        <v>938</v>
      </c>
      <c r="K11427" s="41" t="s">
        <v>334</v>
      </c>
      <c r="L11427" s="193">
        <v>7.1302830000000004</v>
      </c>
      <c r="M11427" s="52" t="s">
        <v>938</v>
      </c>
      <c r="N11427" s="52" t="s">
        <v>116</v>
      </c>
    </row>
    <row r="11428" spans="1:14" x14ac:dyDescent="0.2">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9">
        <v>2</v>
      </c>
      <c r="H11428" s="50" t="s">
        <v>59</v>
      </c>
      <c r="I11428" s="185">
        <v>26.094390000000001</v>
      </c>
      <c r="J11428" s="41" t="s">
        <v>938</v>
      </c>
      <c r="K11428" s="41" t="s">
        <v>334</v>
      </c>
      <c r="L11428" s="193">
        <v>3.1661830000000002</v>
      </c>
      <c r="M11428" s="52" t="s">
        <v>938</v>
      </c>
      <c r="N11428" s="52" t="s">
        <v>116</v>
      </c>
    </row>
    <row r="11429" spans="1:14" x14ac:dyDescent="0.2">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9">
        <v>3</v>
      </c>
      <c r="H11429" s="50" t="s">
        <v>59</v>
      </c>
      <c r="I11429" s="185">
        <v>12.45557</v>
      </c>
      <c r="J11429" s="41" t="s">
        <v>938</v>
      </c>
      <c r="K11429" s="41" t="s">
        <v>334</v>
      </c>
      <c r="L11429" s="193">
        <v>2.3767589999999998</v>
      </c>
      <c r="M11429" s="52" t="s">
        <v>938</v>
      </c>
      <c r="N11429" s="52" t="s">
        <v>116</v>
      </c>
    </row>
    <row r="11430" spans="1:14" x14ac:dyDescent="0.2">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9">
        <v>4</v>
      </c>
      <c r="H11430" s="50" t="s">
        <v>59</v>
      </c>
      <c r="I11430" s="185">
        <v>8.31813</v>
      </c>
      <c r="J11430" s="41" t="s">
        <v>938</v>
      </c>
      <c r="K11430" s="41" t="s">
        <v>334</v>
      </c>
      <c r="L11430" s="193">
        <v>0.52958629999999995</v>
      </c>
      <c r="M11430" s="52" t="s">
        <v>938</v>
      </c>
      <c r="N11430" s="52" t="s">
        <v>116</v>
      </c>
    </row>
    <row r="11431" spans="1:14" x14ac:dyDescent="0.2">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9">
        <v>6</v>
      </c>
      <c r="H11431" s="50" t="s">
        <v>59</v>
      </c>
      <c r="I11431" s="185">
        <v>4.528429</v>
      </c>
      <c r="J11431" s="41" t="s">
        <v>938</v>
      </c>
      <c r="K11431" s="41" t="s">
        <v>334</v>
      </c>
      <c r="L11431" s="193">
        <v>2.4607709999999998</v>
      </c>
      <c r="M11431" s="52" t="s">
        <v>938</v>
      </c>
      <c r="N11431" s="52" t="s">
        <v>116</v>
      </c>
    </row>
    <row r="11432" spans="1:14" x14ac:dyDescent="0.2">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9">
        <v>8</v>
      </c>
      <c r="H11432" s="50" t="s">
        <v>59</v>
      </c>
      <c r="I11432" s="185">
        <v>2.3289059999999999</v>
      </c>
      <c r="J11432" s="41" t="s">
        <v>938</v>
      </c>
      <c r="K11432" s="41" t="s">
        <v>334</v>
      </c>
    </row>
    <row r="11433" spans="1:14" x14ac:dyDescent="0.2">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9">
        <v>12</v>
      </c>
      <c r="H11433" s="50" t="s">
        <v>59</v>
      </c>
      <c r="I11433" s="185">
        <v>1.0974569999999999</v>
      </c>
      <c r="J11433" s="41" t="s">
        <v>938</v>
      </c>
      <c r="K11433" s="41" t="s">
        <v>334</v>
      </c>
    </row>
    <row r="11434" spans="1:14" x14ac:dyDescent="0.2">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9">
        <v>0.5</v>
      </c>
      <c r="H11434" s="50" t="s">
        <v>59</v>
      </c>
      <c r="I11434" s="185">
        <v>71.8322</v>
      </c>
      <c r="J11434" s="41" t="s">
        <v>938</v>
      </c>
      <c r="K11434" s="41" t="s">
        <v>334</v>
      </c>
      <c r="L11434" s="193">
        <v>30.157409999999999</v>
      </c>
      <c r="M11434" s="52" t="s">
        <v>938</v>
      </c>
      <c r="N11434" s="52" t="s">
        <v>116</v>
      </c>
    </row>
    <row r="11435" spans="1:14" x14ac:dyDescent="0.2">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9">
        <v>1</v>
      </c>
      <c r="H11435" s="50" t="s">
        <v>59</v>
      </c>
      <c r="I11435" s="185">
        <v>121.1217</v>
      </c>
      <c r="J11435" s="41" t="s">
        <v>938</v>
      </c>
      <c r="K11435" s="41" t="s">
        <v>334</v>
      </c>
      <c r="L11435" s="193">
        <v>27.27355</v>
      </c>
      <c r="M11435" s="52" t="s">
        <v>938</v>
      </c>
      <c r="N11435" s="52" t="s">
        <v>116</v>
      </c>
    </row>
    <row r="11436" spans="1:14" x14ac:dyDescent="0.2">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9">
        <v>2</v>
      </c>
      <c r="H11436" s="50" t="s">
        <v>59</v>
      </c>
      <c r="I11436" s="185">
        <v>50.820039999999999</v>
      </c>
      <c r="J11436" s="41" t="s">
        <v>938</v>
      </c>
      <c r="K11436" s="41" t="s">
        <v>334</v>
      </c>
      <c r="L11436" s="193">
        <v>2.360493</v>
      </c>
      <c r="M11436" s="52" t="s">
        <v>938</v>
      </c>
      <c r="N11436" s="52" t="s">
        <v>116</v>
      </c>
    </row>
    <row r="11437" spans="1:14" x14ac:dyDescent="0.2">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9">
        <v>3</v>
      </c>
      <c r="H11437" s="50" t="s">
        <v>59</v>
      </c>
      <c r="I11437" s="185">
        <v>25.88522</v>
      </c>
      <c r="J11437" s="41" t="s">
        <v>938</v>
      </c>
      <c r="K11437" s="41" t="s">
        <v>334</v>
      </c>
      <c r="L11437" s="193">
        <v>1.311188</v>
      </c>
      <c r="M11437" s="52" t="s">
        <v>938</v>
      </c>
      <c r="N11437" s="52" t="s">
        <v>116</v>
      </c>
    </row>
    <row r="11438" spans="1:14" x14ac:dyDescent="0.2">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9">
        <v>4</v>
      </c>
      <c r="H11438" s="50" t="s">
        <v>59</v>
      </c>
      <c r="I11438" s="185">
        <v>16.423159999999999</v>
      </c>
      <c r="J11438" s="41" t="s">
        <v>938</v>
      </c>
      <c r="K11438" s="41" t="s">
        <v>334</v>
      </c>
      <c r="L11438" s="193">
        <v>3.1465109999999998</v>
      </c>
      <c r="M11438" s="52" t="s">
        <v>938</v>
      </c>
      <c r="N11438" s="52" t="s">
        <v>116</v>
      </c>
    </row>
    <row r="11439" spans="1:14" x14ac:dyDescent="0.2">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9">
        <v>6</v>
      </c>
      <c r="H11439" s="50" t="s">
        <v>59</v>
      </c>
      <c r="I11439" s="185">
        <v>8.7742500000000003</v>
      </c>
      <c r="J11439" s="41" t="s">
        <v>938</v>
      </c>
      <c r="K11439" s="41" t="s">
        <v>334</v>
      </c>
      <c r="L11439" s="193">
        <v>3.1472120000000001</v>
      </c>
      <c r="M11439" s="52" t="s">
        <v>938</v>
      </c>
      <c r="N11439" s="52" t="s">
        <v>116</v>
      </c>
    </row>
    <row r="11440" spans="1:14" x14ac:dyDescent="0.2">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9">
        <v>8</v>
      </c>
      <c r="H11440" s="50" t="s">
        <v>59</v>
      </c>
      <c r="I11440" s="185">
        <v>4.5351400000000002</v>
      </c>
      <c r="J11440" s="41" t="s">
        <v>938</v>
      </c>
      <c r="K11440" s="41" t="s">
        <v>334</v>
      </c>
      <c r="L11440" s="193">
        <v>0.52447650000000001</v>
      </c>
      <c r="M11440" s="52" t="s">
        <v>938</v>
      </c>
      <c r="N11440" s="52" t="s">
        <v>116</v>
      </c>
    </row>
    <row r="11441" spans="1:15" x14ac:dyDescent="0.2">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9">
        <v>12</v>
      </c>
      <c r="H11441" s="50" t="s">
        <v>59</v>
      </c>
      <c r="I11441" s="185">
        <v>1.8251090000000001</v>
      </c>
      <c r="J11441" s="41" t="s">
        <v>938</v>
      </c>
      <c r="K11441" s="41" t="s">
        <v>334</v>
      </c>
    </row>
    <row r="11442" spans="1:15" x14ac:dyDescent="0.2">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9">
        <v>0.5</v>
      </c>
      <c r="H11442" s="50" t="s">
        <v>59</v>
      </c>
      <c r="I11442" s="185">
        <v>17.811440000000001</v>
      </c>
      <c r="J11442" s="41" t="s">
        <v>938</v>
      </c>
      <c r="K11442" s="41" t="s">
        <v>334</v>
      </c>
      <c r="L11442" s="193">
        <v>5.2454689999999999</v>
      </c>
      <c r="M11442" s="52" t="s">
        <v>938</v>
      </c>
      <c r="N11442" s="52" t="s">
        <v>116</v>
      </c>
    </row>
    <row r="11443" spans="1:15" x14ac:dyDescent="0.2">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9">
        <v>1</v>
      </c>
      <c r="H11443" s="50" t="s">
        <v>59</v>
      </c>
      <c r="I11443" s="185">
        <v>43.761780000000002</v>
      </c>
      <c r="J11443" s="41" t="s">
        <v>938</v>
      </c>
      <c r="K11443" s="41" t="s">
        <v>334</v>
      </c>
      <c r="L11443" s="193">
        <v>6.2940750000000003</v>
      </c>
      <c r="M11443" s="52" t="s">
        <v>938</v>
      </c>
      <c r="N11443" s="52" t="s">
        <v>116</v>
      </c>
    </row>
    <row r="11444" spans="1:15" x14ac:dyDescent="0.2">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9">
        <v>2</v>
      </c>
      <c r="H11444" s="50" t="s">
        <v>59</v>
      </c>
      <c r="I11444" s="185">
        <v>29.055309999999999</v>
      </c>
      <c r="J11444" s="41" t="s">
        <v>938</v>
      </c>
      <c r="K11444" s="41" t="s">
        <v>334</v>
      </c>
      <c r="L11444" s="193">
        <v>2.8842720000000002</v>
      </c>
      <c r="M11444" s="52" t="s">
        <v>938</v>
      </c>
      <c r="N11444" s="52" t="s">
        <v>116</v>
      </c>
    </row>
    <row r="11445" spans="1:15" x14ac:dyDescent="0.2">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9">
        <v>3</v>
      </c>
      <c r="H11445" s="50" t="s">
        <v>59</v>
      </c>
      <c r="I11445" s="185">
        <v>13.560359999999999</v>
      </c>
      <c r="J11445" s="41" t="s">
        <v>938</v>
      </c>
      <c r="K11445" s="41" t="s">
        <v>334</v>
      </c>
      <c r="L11445" s="193">
        <v>1.5737779999999999</v>
      </c>
      <c r="M11445" s="52" t="s">
        <v>938</v>
      </c>
      <c r="N11445" s="52" t="s">
        <v>116</v>
      </c>
    </row>
    <row r="11446" spans="1:15" x14ac:dyDescent="0.2">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9">
        <v>4</v>
      </c>
      <c r="H11446" s="50" t="s">
        <v>59</v>
      </c>
      <c r="I11446" s="185">
        <v>10.392379999999999</v>
      </c>
      <c r="J11446" s="41" t="s">
        <v>938</v>
      </c>
      <c r="K11446" s="41" t="s">
        <v>334</v>
      </c>
      <c r="L11446" s="193">
        <v>2.098255</v>
      </c>
      <c r="M11446" s="52" t="s">
        <v>938</v>
      </c>
      <c r="N11446" s="52" t="s">
        <v>116</v>
      </c>
    </row>
    <row r="11447" spans="1:15" x14ac:dyDescent="0.2">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9">
        <v>6</v>
      </c>
      <c r="H11447" s="50" t="s">
        <v>59</v>
      </c>
      <c r="I11447" s="185">
        <v>4.317253</v>
      </c>
      <c r="J11447" s="41" t="s">
        <v>938</v>
      </c>
      <c r="K11447" s="41" t="s">
        <v>334</v>
      </c>
      <c r="L11447" s="193">
        <v>0.2625904</v>
      </c>
      <c r="M11447" s="52" t="s">
        <v>938</v>
      </c>
      <c r="N11447" s="52" t="s">
        <v>116</v>
      </c>
    </row>
    <row r="11448" spans="1:15" x14ac:dyDescent="0.2">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9">
        <v>8</v>
      </c>
      <c r="H11448" s="50" t="s">
        <v>59</v>
      </c>
      <c r="I11448" s="185">
        <v>1.6508700000000001</v>
      </c>
      <c r="J11448" s="41" t="s">
        <v>938</v>
      </c>
      <c r="K11448" s="41" t="s">
        <v>334</v>
      </c>
      <c r="L11448" s="193">
        <v>0.78636300000000003</v>
      </c>
      <c r="M11448" s="52" t="s">
        <v>938</v>
      </c>
      <c r="N11448" s="52" t="s">
        <v>116</v>
      </c>
    </row>
    <row r="11449" spans="1:15" x14ac:dyDescent="0.2">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9">
        <v>12</v>
      </c>
      <c r="H11449" s="50" t="s">
        <v>59</v>
      </c>
      <c r="I11449" s="185">
        <v>1.301336</v>
      </c>
      <c r="J11449" s="41" t="s">
        <v>938</v>
      </c>
      <c r="K11449" s="41" t="s">
        <v>334</v>
      </c>
    </row>
    <row r="11450" spans="1:15" x14ac:dyDescent="0.2">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9">
        <v>0.5</v>
      </c>
      <c r="H11450" s="50" t="s">
        <v>59</v>
      </c>
      <c r="I11450" s="185">
        <v>27.833189999999998</v>
      </c>
      <c r="J11450" s="41" t="s">
        <v>938</v>
      </c>
      <c r="K11450" s="41" t="s">
        <v>334</v>
      </c>
      <c r="O11450" s="59">
        <v>0.5</v>
      </c>
    </row>
    <row r="11451" spans="1:15" x14ac:dyDescent="0.2">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9">
        <v>1</v>
      </c>
      <c r="H11451" s="50" t="s">
        <v>59</v>
      </c>
      <c r="I11451" s="185">
        <v>63.611690000000003</v>
      </c>
      <c r="J11451" s="41" t="s">
        <v>938</v>
      </c>
      <c r="K11451" s="41" t="s">
        <v>334</v>
      </c>
      <c r="O11451" s="59">
        <v>0.5</v>
      </c>
    </row>
    <row r="11452" spans="1:15" x14ac:dyDescent="0.2">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9">
        <v>1.5</v>
      </c>
      <c r="H11452" s="50" t="s">
        <v>59</v>
      </c>
      <c r="I11452" s="185">
        <v>43.408259999999999</v>
      </c>
      <c r="J11452" s="41" t="s">
        <v>938</v>
      </c>
      <c r="K11452" s="41" t="s">
        <v>334</v>
      </c>
      <c r="O11452" s="59">
        <v>0.5</v>
      </c>
    </row>
    <row r="11453" spans="1:15" x14ac:dyDescent="0.2">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9">
        <v>2</v>
      </c>
      <c r="H11453" s="50" t="s">
        <v>59</v>
      </c>
      <c r="I11453" s="185">
        <v>27.178249999999998</v>
      </c>
      <c r="J11453" s="41" t="s">
        <v>938</v>
      </c>
      <c r="K11453" s="41" t="s">
        <v>334</v>
      </c>
      <c r="O11453" s="59">
        <v>0.5</v>
      </c>
    </row>
    <row r="11454" spans="1:15" x14ac:dyDescent="0.2">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9">
        <v>3</v>
      </c>
      <c r="H11454" s="50" t="s">
        <v>59</v>
      </c>
      <c r="I11454" s="185">
        <v>14.94293</v>
      </c>
      <c r="J11454" s="41" t="s">
        <v>938</v>
      </c>
      <c r="K11454" s="41" t="s">
        <v>334</v>
      </c>
      <c r="O11454" s="59">
        <v>0.5</v>
      </c>
    </row>
    <row r="11455" spans="1:15" x14ac:dyDescent="0.2">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9">
        <v>4</v>
      </c>
      <c r="H11455" s="50" t="s">
        <v>59</v>
      </c>
      <c r="I11455" s="185">
        <v>12.280250000000001</v>
      </c>
      <c r="J11455" s="41" t="s">
        <v>938</v>
      </c>
      <c r="K11455" s="41" t="s">
        <v>334</v>
      </c>
      <c r="O11455" s="59">
        <v>0.5</v>
      </c>
    </row>
    <row r="11456" spans="1:15" x14ac:dyDescent="0.2">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9">
        <v>6</v>
      </c>
      <c r="H11456" s="50" t="s">
        <v>59</v>
      </c>
      <c r="I11456" s="185">
        <v>6.5916750000000004</v>
      </c>
      <c r="J11456" s="41" t="s">
        <v>938</v>
      </c>
      <c r="K11456" s="41" t="s">
        <v>334</v>
      </c>
      <c r="O11456" s="59">
        <v>0.5</v>
      </c>
    </row>
    <row r="11457" spans="1:15" x14ac:dyDescent="0.2">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9">
        <v>8</v>
      </c>
      <c r="H11457" s="50" t="s">
        <v>59</v>
      </c>
      <c r="I11457" s="185">
        <v>4.3342549999999997</v>
      </c>
      <c r="J11457" s="41" t="s">
        <v>938</v>
      </c>
      <c r="K11457" s="41" t="s">
        <v>334</v>
      </c>
      <c r="O11457" s="59">
        <v>0.5</v>
      </c>
    </row>
    <row r="11458" spans="1:15" x14ac:dyDescent="0.2">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9">
        <v>10</v>
      </c>
      <c r="H11458" s="50" t="s">
        <v>59</v>
      </c>
      <c r="I11458" s="185">
        <v>2.2574209999999999</v>
      </c>
      <c r="J11458" s="41" t="s">
        <v>938</v>
      </c>
      <c r="K11458" s="41" t="s">
        <v>334</v>
      </c>
      <c r="O11458" s="59">
        <v>0.5</v>
      </c>
    </row>
    <row r="11459" spans="1:15" x14ac:dyDescent="0.2">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9">
        <v>12</v>
      </c>
      <c r="H11459" s="50" t="s">
        <v>59</v>
      </c>
      <c r="I11459" s="185">
        <v>1.083521</v>
      </c>
      <c r="J11459" s="41" t="s">
        <v>938</v>
      </c>
      <c r="K11459" s="41" t="s">
        <v>334</v>
      </c>
      <c r="O11459" s="59">
        <v>0.5</v>
      </c>
    </row>
    <row r="11460" spans="1:15" x14ac:dyDescent="0.2">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9">
        <v>0.25</v>
      </c>
      <c r="H11460" s="50" t="s">
        <v>59</v>
      </c>
      <c r="I11460" s="185">
        <v>0.16210260000000001</v>
      </c>
      <c r="J11460" s="41" t="s">
        <v>938</v>
      </c>
      <c r="K11460" s="41" t="s">
        <v>334</v>
      </c>
      <c r="L11460" s="193">
        <v>0.24806819999999999</v>
      </c>
      <c r="M11460" s="52" t="s">
        <v>938</v>
      </c>
      <c r="N11460" s="52" t="s">
        <v>116</v>
      </c>
    </row>
    <row r="11461" spans="1:15" x14ac:dyDescent="0.2">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9">
        <v>0.5</v>
      </c>
      <c r="H11461" s="50" t="s">
        <v>59</v>
      </c>
      <c r="I11461" s="185">
        <v>6.7008869999999998</v>
      </c>
      <c r="J11461" s="41" t="s">
        <v>938</v>
      </c>
      <c r="K11461" s="41" t="s">
        <v>334</v>
      </c>
      <c r="L11461" s="193">
        <v>3.5596130000000001</v>
      </c>
      <c r="M11461" s="52" t="s">
        <v>938</v>
      </c>
      <c r="N11461" s="52" t="s">
        <v>116</v>
      </c>
    </row>
    <row r="11462" spans="1:15" x14ac:dyDescent="0.2">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9">
        <v>0.75</v>
      </c>
      <c r="H11462" s="50" t="s">
        <v>59</v>
      </c>
      <c r="I11462" s="185">
        <v>13.90213</v>
      </c>
      <c r="J11462" s="41" t="s">
        <v>938</v>
      </c>
      <c r="K11462" s="41" t="s">
        <v>334</v>
      </c>
      <c r="L11462" s="193">
        <v>4.9669689999999997</v>
      </c>
      <c r="M11462" s="52" t="s">
        <v>938</v>
      </c>
      <c r="N11462" s="52" t="s">
        <v>116</v>
      </c>
    </row>
    <row r="11463" spans="1:15" x14ac:dyDescent="0.2">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9">
        <v>1</v>
      </c>
      <c r="H11463" s="50" t="s">
        <v>59</v>
      </c>
      <c r="I11463" s="185">
        <v>13.818379999999999</v>
      </c>
      <c r="J11463" s="41" t="s">
        <v>938</v>
      </c>
      <c r="K11463" s="41" t="s">
        <v>334</v>
      </c>
      <c r="L11463" s="193">
        <v>3.2283460000000002</v>
      </c>
      <c r="M11463" s="52" t="s">
        <v>938</v>
      </c>
      <c r="N11463" s="52" t="s">
        <v>116</v>
      </c>
    </row>
    <row r="11464" spans="1:15" x14ac:dyDescent="0.2">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9">
        <v>2</v>
      </c>
      <c r="H11464" s="50" t="s">
        <v>59</v>
      </c>
      <c r="I11464" s="185">
        <v>7.5235820000000002</v>
      </c>
      <c r="J11464" s="41" t="s">
        <v>938</v>
      </c>
      <c r="K11464" s="41" t="s">
        <v>334</v>
      </c>
      <c r="L11464" s="193">
        <v>1.904118</v>
      </c>
      <c r="M11464" s="52" t="s">
        <v>938</v>
      </c>
      <c r="N11464" s="52" t="s">
        <v>116</v>
      </c>
    </row>
    <row r="11465" spans="1:15" x14ac:dyDescent="0.2">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9">
        <v>3</v>
      </c>
      <c r="H11465" s="50" t="s">
        <v>59</v>
      </c>
      <c r="I11465" s="185">
        <v>3.7950140000000001</v>
      </c>
      <c r="J11465" s="41" t="s">
        <v>938</v>
      </c>
      <c r="K11465" s="41" t="s">
        <v>334</v>
      </c>
      <c r="L11465" s="193">
        <v>0.91052889999999997</v>
      </c>
      <c r="M11465" s="52" t="s">
        <v>938</v>
      </c>
      <c r="N11465" s="52" t="s">
        <v>116</v>
      </c>
    </row>
    <row r="11466" spans="1:15" x14ac:dyDescent="0.2">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9">
        <v>4</v>
      </c>
      <c r="H11466" s="50" t="s">
        <v>59</v>
      </c>
      <c r="I11466" s="185">
        <v>2.1359889999999999</v>
      </c>
      <c r="J11466" s="41" t="s">
        <v>938</v>
      </c>
      <c r="K11466" s="41" t="s">
        <v>334</v>
      </c>
      <c r="L11466" s="193">
        <v>0.99351860000000003</v>
      </c>
      <c r="M11466" s="52" t="s">
        <v>938</v>
      </c>
      <c r="N11466" s="52" t="s">
        <v>116</v>
      </c>
    </row>
    <row r="11467" spans="1:15" x14ac:dyDescent="0.2">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9">
        <v>5</v>
      </c>
      <c r="H11467" s="50" t="s">
        <v>59</v>
      </c>
      <c r="I11467" s="185">
        <v>2.7946430000000002</v>
      </c>
      <c r="J11467" s="41" t="s">
        <v>938</v>
      </c>
      <c r="K11467" s="41" t="s">
        <v>334</v>
      </c>
      <c r="L11467" s="193">
        <v>0.49655129999999997</v>
      </c>
      <c r="M11467" s="52" t="s">
        <v>938</v>
      </c>
      <c r="N11467" s="52" t="s">
        <v>116</v>
      </c>
    </row>
    <row r="11468" spans="1:15" x14ac:dyDescent="0.2">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9">
        <v>6</v>
      </c>
      <c r="H11468" s="50" t="s">
        <v>59</v>
      </c>
      <c r="I11468" s="185">
        <v>2.8741720000000002</v>
      </c>
      <c r="J11468" s="41" t="s">
        <v>938</v>
      </c>
      <c r="K11468" s="41" t="s">
        <v>334</v>
      </c>
      <c r="L11468" s="193">
        <v>0.91066789999999997</v>
      </c>
      <c r="M11468" s="52" t="s">
        <v>938</v>
      </c>
      <c r="N11468" s="52" t="s">
        <v>116</v>
      </c>
    </row>
    <row r="11469" spans="1:15" x14ac:dyDescent="0.2">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9">
        <v>8</v>
      </c>
      <c r="H11469" s="50" t="s">
        <v>59</v>
      </c>
      <c r="I11469" s="185">
        <v>1.211686</v>
      </c>
      <c r="J11469" s="41" t="s">
        <v>938</v>
      </c>
      <c r="K11469" s="41" t="s">
        <v>334</v>
      </c>
    </row>
    <row r="11470" spans="1:15" x14ac:dyDescent="0.2">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9">
        <v>12</v>
      </c>
      <c r="H11470" s="50" t="s">
        <v>59</v>
      </c>
      <c r="I11470" s="185">
        <v>0.36995660000000002</v>
      </c>
      <c r="J11470" s="41" t="s">
        <v>938</v>
      </c>
      <c r="K11470" s="41" t="s">
        <v>334</v>
      </c>
    </row>
    <row r="11471" spans="1:15" x14ac:dyDescent="0.2">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9">
        <v>0.25</v>
      </c>
      <c r="H11471" s="50" t="s">
        <v>59</v>
      </c>
      <c r="I11471" s="185">
        <v>1.486748</v>
      </c>
      <c r="J11471" s="41" t="s">
        <v>938</v>
      </c>
      <c r="K11471" s="41" t="s">
        <v>334</v>
      </c>
      <c r="L11471" s="193">
        <v>6.9141389999999994E-5</v>
      </c>
      <c r="M11471" s="52" t="s">
        <v>938</v>
      </c>
      <c r="N11471" s="52" t="s">
        <v>116</v>
      </c>
    </row>
    <row r="11472" spans="1:15" x14ac:dyDescent="0.2">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9">
        <v>0.5</v>
      </c>
      <c r="H11472" s="50" t="s">
        <v>59</v>
      </c>
      <c r="I11472" s="185">
        <v>16.634689999999999</v>
      </c>
      <c r="J11472" s="41" t="s">
        <v>938</v>
      </c>
      <c r="K11472" s="41" t="s">
        <v>334</v>
      </c>
      <c r="L11472" s="193">
        <v>12.16891</v>
      </c>
      <c r="M11472" s="52" t="s">
        <v>938</v>
      </c>
      <c r="N11472" s="52" t="s">
        <v>116</v>
      </c>
    </row>
    <row r="11473" spans="1:14" x14ac:dyDescent="0.2">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9">
        <v>0.75</v>
      </c>
      <c r="H11473" s="50" t="s">
        <v>59</v>
      </c>
      <c r="I11473" s="185">
        <v>26.153749999999999</v>
      </c>
      <c r="J11473" s="41" t="s">
        <v>938</v>
      </c>
      <c r="K11473" s="41" t="s">
        <v>334</v>
      </c>
      <c r="L11473" s="193">
        <v>13.82461</v>
      </c>
      <c r="M11473" s="52" t="s">
        <v>938</v>
      </c>
      <c r="N11473" s="52" t="s">
        <v>116</v>
      </c>
    </row>
    <row r="11474" spans="1:14" x14ac:dyDescent="0.2">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9">
        <v>1</v>
      </c>
      <c r="H11474" s="50" t="s">
        <v>59</v>
      </c>
      <c r="I11474" s="185">
        <v>23.172779999999999</v>
      </c>
      <c r="J11474" s="41" t="s">
        <v>938</v>
      </c>
      <c r="K11474" s="41" t="s">
        <v>334</v>
      </c>
      <c r="L11474" s="193">
        <v>10.51314</v>
      </c>
      <c r="M11474" s="52" t="s">
        <v>938</v>
      </c>
      <c r="N11474" s="52" t="s">
        <v>116</v>
      </c>
    </row>
    <row r="11475" spans="1:14" x14ac:dyDescent="0.2">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9">
        <v>2</v>
      </c>
      <c r="H11475" s="50" t="s">
        <v>59</v>
      </c>
      <c r="I11475" s="185">
        <v>9.5930549999999997</v>
      </c>
      <c r="J11475" s="41" t="s">
        <v>938</v>
      </c>
      <c r="K11475" s="41" t="s">
        <v>334</v>
      </c>
      <c r="L11475" s="193">
        <v>2.8146469999999999</v>
      </c>
      <c r="M11475" s="52" t="s">
        <v>938</v>
      </c>
      <c r="N11475" s="52" t="s">
        <v>116</v>
      </c>
    </row>
    <row r="11476" spans="1:14" x14ac:dyDescent="0.2">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9">
        <v>3</v>
      </c>
      <c r="H11476" s="50" t="s">
        <v>59</v>
      </c>
      <c r="I11476" s="185">
        <v>4.2917740000000002</v>
      </c>
      <c r="J11476" s="41" t="s">
        <v>938</v>
      </c>
      <c r="K11476" s="41" t="s">
        <v>334</v>
      </c>
      <c r="L11476" s="193">
        <v>1.821197</v>
      </c>
      <c r="M11476" s="52" t="s">
        <v>938</v>
      </c>
      <c r="N11476" s="52" t="s">
        <v>116</v>
      </c>
    </row>
    <row r="11477" spans="1:14" x14ac:dyDescent="0.2">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9">
        <v>4</v>
      </c>
      <c r="H11477" s="50" t="s">
        <v>59</v>
      </c>
      <c r="I11477" s="185">
        <v>3.3776449999999998</v>
      </c>
      <c r="J11477" s="41" t="s">
        <v>938</v>
      </c>
      <c r="K11477" s="41" t="s">
        <v>334</v>
      </c>
      <c r="L11477" s="193">
        <v>1.4902089999999999</v>
      </c>
      <c r="M11477" s="52" t="s">
        <v>938</v>
      </c>
      <c r="N11477" s="52" t="s">
        <v>116</v>
      </c>
    </row>
    <row r="11478" spans="1:14" x14ac:dyDescent="0.2">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9">
        <v>5</v>
      </c>
      <c r="H11478" s="50" t="s">
        <v>59</v>
      </c>
      <c r="I11478" s="185">
        <v>3.4570349999999999</v>
      </c>
      <c r="J11478" s="41" t="s">
        <v>938</v>
      </c>
      <c r="K11478" s="41" t="s">
        <v>334</v>
      </c>
      <c r="L11478" s="193">
        <v>1.655565</v>
      </c>
      <c r="M11478" s="52" t="s">
        <v>938</v>
      </c>
      <c r="N11478" s="52" t="s">
        <v>116</v>
      </c>
    </row>
    <row r="11479" spans="1:14" x14ac:dyDescent="0.2">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9">
        <v>6</v>
      </c>
      <c r="H11479" s="50" t="s">
        <v>59</v>
      </c>
      <c r="I11479" s="185">
        <v>3.1224479999999999</v>
      </c>
      <c r="J11479" s="41" t="s">
        <v>938</v>
      </c>
      <c r="K11479" s="41" t="s">
        <v>334</v>
      </c>
      <c r="L11479" s="193">
        <v>1.241933</v>
      </c>
      <c r="M11479" s="52" t="s">
        <v>938</v>
      </c>
      <c r="N11479" s="52" t="s">
        <v>116</v>
      </c>
    </row>
    <row r="11480" spans="1:14" x14ac:dyDescent="0.2">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9">
        <v>8</v>
      </c>
      <c r="H11480" s="50" t="s">
        <v>59</v>
      </c>
      <c r="I11480" s="185">
        <v>1.2943290000000001</v>
      </c>
      <c r="J11480" s="41" t="s">
        <v>938</v>
      </c>
      <c r="K11480" s="41" t="s">
        <v>334</v>
      </c>
    </row>
    <row r="11481" spans="1:14" x14ac:dyDescent="0.2">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9">
        <v>12</v>
      </c>
      <c r="H11481" s="50" t="s">
        <v>59</v>
      </c>
      <c r="I11481" s="185">
        <v>0.1216116</v>
      </c>
      <c r="J11481" s="41" t="s">
        <v>938</v>
      </c>
      <c r="K11481" s="41" t="s">
        <v>334</v>
      </c>
    </row>
    <row r="11482" spans="1:14" x14ac:dyDescent="0.2">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9">
        <v>0.25</v>
      </c>
      <c r="H11482" s="50" t="s">
        <v>59</v>
      </c>
      <c r="I11482" s="185">
        <v>4.3011869999999996</v>
      </c>
      <c r="J11482" s="41" t="s">
        <v>938</v>
      </c>
      <c r="K11482" s="41" t="s">
        <v>334</v>
      </c>
    </row>
    <row r="11483" spans="1:14" x14ac:dyDescent="0.2">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9">
        <v>0.5</v>
      </c>
      <c r="H11483" s="50" t="s">
        <v>59</v>
      </c>
      <c r="I11483" s="185">
        <v>30.624860000000002</v>
      </c>
      <c r="J11483" s="41" t="s">
        <v>938</v>
      </c>
      <c r="K11483" s="41" t="s">
        <v>334</v>
      </c>
    </row>
    <row r="11484" spans="1:14" x14ac:dyDescent="0.2">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9">
        <v>0.75</v>
      </c>
      <c r="H11484" s="50" t="s">
        <v>59</v>
      </c>
      <c r="I11484" s="185">
        <v>47.345930000000003</v>
      </c>
      <c r="J11484" s="41" t="s">
        <v>938</v>
      </c>
      <c r="K11484" s="41" t="s">
        <v>334</v>
      </c>
    </row>
    <row r="11485" spans="1:14" x14ac:dyDescent="0.2">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9">
        <v>1</v>
      </c>
      <c r="H11485" s="50" t="s">
        <v>59</v>
      </c>
      <c r="I11485" s="185">
        <v>43.205739999999999</v>
      </c>
      <c r="J11485" s="41" t="s">
        <v>938</v>
      </c>
      <c r="K11485" s="41" t="s">
        <v>334</v>
      </c>
    </row>
    <row r="11486" spans="1:14" x14ac:dyDescent="0.2">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9">
        <v>2</v>
      </c>
      <c r="H11486" s="50" t="s">
        <v>59</v>
      </c>
      <c r="I11486" s="185">
        <v>13.23545</v>
      </c>
      <c r="J11486" s="41" t="s">
        <v>938</v>
      </c>
      <c r="K11486" s="41" t="s">
        <v>334</v>
      </c>
    </row>
    <row r="11487" spans="1:14" x14ac:dyDescent="0.2">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9">
        <v>3</v>
      </c>
      <c r="H11487" s="50" t="s">
        <v>59</v>
      </c>
      <c r="I11487" s="185">
        <v>7.4374779999999996</v>
      </c>
      <c r="J11487" s="41" t="s">
        <v>938</v>
      </c>
      <c r="K11487" s="41" t="s">
        <v>334</v>
      </c>
    </row>
    <row r="11488" spans="1:14" x14ac:dyDescent="0.2">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9">
        <v>4</v>
      </c>
      <c r="H11488" s="50" t="s">
        <v>59</v>
      </c>
      <c r="I11488" s="185">
        <v>5.9438079999999998</v>
      </c>
      <c r="J11488" s="41" t="s">
        <v>938</v>
      </c>
      <c r="K11488" s="41" t="s">
        <v>334</v>
      </c>
    </row>
    <row r="11489" spans="1:14" x14ac:dyDescent="0.2">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9">
        <v>5</v>
      </c>
      <c r="H11489" s="50" t="s">
        <v>59</v>
      </c>
      <c r="I11489" s="185">
        <v>6.6025309999999999</v>
      </c>
      <c r="J11489" s="41" t="s">
        <v>938</v>
      </c>
      <c r="K11489" s="41" t="s">
        <v>334</v>
      </c>
    </row>
    <row r="11490" spans="1:14" x14ac:dyDescent="0.2">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9">
        <v>6</v>
      </c>
      <c r="H11490" s="50" t="s">
        <v>59</v>
      </c>
      <c r="I11490" s="185">
        <v>7.67544</v>
      </c>
      <c r="J11490" s="41" t="s">
        <v>938</v>
      </c>
      <c r="K11490" s="41" t="s">
        <v>334</v>
      </c>
    </row>
    <row r="11491" spans="1:14" x14ac:dyDescent="0.2">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9">
        <v>8</v>
      </c>
      <c r="H11491" s="50" t="s">
        <v>59</v>
      </c>
      <c r="I11491" s="185">
        <v>4.108975</v>
      </c>
      <c r="J11491" s="41" t="s">
        <v>938</v>
      </c>
      <c r="K11491" s="41" t="s">
        <v>334</v>
      </c>
    </row>
    <row r="11492" spans="1:14" x14ac:dyDescent="0.2">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9">
        <v>12</v>
      </c>
      <c r="H11492" s="50" t="s">
        <v>59</v>
      </c>
      <c r="I11492" s="185">
        <v>0.36995660000000002</v>
      </c>
      <c r="J11492" s="41" t="s">
        <v>938</v>
      </c>
      <c r="K11492" s="41" t="s">
        <v>334</v>
      </c>
    </row>
    <row r="11493" spans="1:14" x14ac:dyDescent="0.2">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9">
        <v>0.5</v>
      </c>
      <c r="H11493" s="50" t="s">
        <v>59</v>
      </c>
      <c r="I11493" s="185">
        <v>70.768029999999996</v>
      </c>
      <c r="J11493" s="41" t="s">
        <v>938</v>
      </c>
      <c r="K11493" s="41" t="s">
        <v>334</v>
      </c>
      <c r="L11493" s="193">
        <v>30.79937</v>
      </c>
      <c r="M11493" s="52" t="s">
        <v>938</v>
      </c>
      <c r="N11493" s="52" t="s">
        <v>116</v>
      </c>
    </row>
    <row r="11494" spans="1:14" x14ac:dyDescent="0.2">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9">
        <v>1</v>
      </c>
      <c r="H11494" s="50" t="s">
        <v>59</v>
      </c>
      <c r="I11494" s="185">
        <v>120.6113</v>
      </c>
      <c r="J11494" s="41" t="s">
        <v>938</v>
      </c>
      <c r="K11494" s="41" t="s">
        <v>334</v>
      </c>
      <c r="L11494" s="193">
        <v>27.97804</v>
      </c>
      <c r="M11494" s="52" t="s">
        <v>938</v>
      </c>
      <c r="N11494" s="52" t="s">
        <v>116</v>
      </c>
    </row>
    <row r="11495" spans="1:14" x14ac:dyDescent="0.2">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9">
        <v>2</v>
      </c>
      <c r="H11495" s="50" t="s">
        <v>59</v>
      </c>
      <c r="I11495" s="185">
        <v>49.608150000000002</v>
      </c>
      <c r="J11495" s="41" t="s">
        <v>938</v>
      </c>
      <c r="K11495" s="41" t="s">
        <v>334</v>
      </c>
      <c r="L11495" s="193">
        <v>2.1159859999999999</v>
      </c>
      <c r="M11495" s="52" t="s">
        <v>938</v>
      </c>
      <c r="N11495" s="52" t="s">
        <v>116</v>
      </c>
    </row>
    <row r="11496" spans="1:14" x14ac:dyDescent="0.2">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9">
        <v>3</v>
      </c>
      <c r="H11496" s="50" t="s">
        <v>59</v>
      </c>
      <c r="I11496" s="185">
        <v>25.156739999999999</v>
      </c>
      <c r="J11496" s="41" t="s">
        <v>938</v>
      </c>
      <c r="K11496" s="41" t="s">
        <v>334</v>
      </c>
      <c r="L11496" s="193">
        <v>2.1159880000000002</v>
      </c>
      <c r="M11496" s="52" t="s">
        <v>938</v>
      </c>
      <c r="N11496" s="52" t="s">
        <v>116</v>
      </c>
    </row>
    <row r="11497" spans="1:14" x14ac:dyDescent="0.2">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9">
        <v>4</v>
      </c>
      <c r="H11497" s="50" t="s">
        <v>59</v>
      </c>
      <c r="I11497" s="185">
        <v>15.98746</v>
      </c>
      <c r="J11497" s="41" t="s">
        <v>938</v>
      </c>
      <c r="K11497" s="41" t="s">
        <v>334</v>
      </c>
      <c r="L11497" s="193">
        <v>3.5266470000000001</v>
      </c>
      <c r="M11497" s="52" t="s">
        <v>938</v>
      </c>
      <c r="N11497" s="52" t="s">
        <v>116</v>
      </c>
    </row>
    <row r="11498" spans="1:14" x14ac:dyDescent="0.2">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9">
        <v>6</v>
      </c>
      <c r="H11498" s="50" t="s">
        <v>59</v>
      </c>
      <c r="I11498" s="185">
        <v>8.6990590000000001</v>
      </c>
      <c r="J11498" s="41" t="s">
        <v>938</v>
      </c>
      <c r="K11498" s="41" t="s">
        <v>334</v>
      </c>
      <c r="L11498" s="193">
        <v>2.8213180000000002</v>
      </c>
      <c r="M11498" s="52" t="s">
        <v>938</v>
      </c>
      <c r="N11498" s="52" t="s">
        <v>116</v>
      </c>
    </row>
    <row r="11499" spans="1:14" x14ac:dyDescent="0.2">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9">
        <v>8</v>
      </c>
      <c r="H11499" s="50" t="s">
        <v>59</v>
      </c>
      <c r="I11499" s="185">
        <v>3.2915359999999998</v>
      </c>
      <c r="J11499" s="41" t="s">
        <v>938</v>
      </c>
      <c r="K11499" s="41" t="s">
        <v>334</v>
      </c>
    </row>
    <row r="11500" spans="1:14" x14ac:dyDescent="0.2">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9">
        <v>12</v>
      </c>
      <c r="H11500" s="50" t="s">
        <v>59</v>
      </c>
      <c r="I11500" s="185">
        <v>0.47021940000000001</v>
      </c>
      <c r="J11500" s="41" t="s">
        <v>938</v>
      </c>
      <c r="K11500" s="41" t="s">
        <v>334</v>
      </c>
    </row>
    <row r="11501" spans="1:14" x14ac:dyDescent="0.2">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9">
        <v>0.5</v>
      </c>
      <c r="H11501" s="50" t="s">
        <v>59</v>
      </c>
      <c r="I11501" s="185">
        <v>18.808779999999999</v>
      </c>
      <c r="J11501" s="41" t="s">
        <v>938</v>
      </c>
      <c r="K11501" s="41" t="s">
        <v>334</v>
      </c>
      <c r="L11501" s="193">
        <v>4.4670810000000003</v>
      </c>
      <c r="M11501" s="52" t="s">
        <v>938</v>
      </c>
      <c r="N11501" s="52" t="s">
        <v>116</v>
      </c>
    </row>
    <row r="11502" spans="1:14" x14ac:dyDescent="0.2">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9">
        <v>1</v>
      </c>
      <c r="H11502" s="50" t="s">
        <v>59</v>
      </c>
      <c r="I11502" s="185">
        <v>46.31662</v>
      </c>
      <c r="J11502" s="41" t="s">
        <v>938</v>
      </c>
      <c r="K11502" s="41" t="s">
        <v>334</v>
      </c>
      <c r="L11502" s="193">
        <v>6.3479580000000002</v>
      </c>
      <c r="M11502" s="52" t="s">
        <v>938</v>
      </c>
      <c r="N11502" s="52" t="s">
        <v>116</v>
      </c>
    </row>
    <row r="11503" spans="1:14" x14ac:dyDescent="0.2">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9">
        <v>2</v>
      </c>
      <c r="H11503" s="50" t="s">
        <v>59</v>
      </c>
      <c r="I11503" s="185">
        <v>30.09404</v>
      </c>
      <c r="J11503" s="41" t="s">
        <v>938</v>
      </c>
      <c r="K11503" s="41" t="s">
        <v>334</v>
      </c>
      <c r="L11503" s="193">
        <v>3.0564309999999999</v>
      </c>
      <c r="M11503" s="52" t="s">
        <v>938</v>
      </c>
      <c r="N11503" s="52" t="s">
        <v>116</v>
      </c>
    </row>
    <row r="11504" spans="1:14" x14ac:dyDescent="0.2">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9">
        <v>3</v>
      </c>
      <c r="H11504" s="50" t="s">
        <v>59</v>
      </c>
      <c r="I11504" s="185">
        <v>13.87147</v>
      </c>
      <c r="J11504" s="41" t="s">
        <v>938</v>
      </c>
      <c r="K11504" s="41" t="s">
        <v>334</v>
      </c>
      <c r="L11504" s="193">
        <v>1.4106609999999999</v>
      </c>
      <c r="M11504" s="52" t="s">
        <v>938</v>
      </c>
      <c r="N11504" s="52" t="s">
        <v>116</v>
      </c>
    </row>
    <row r="11505" spans="1:15" x14ac:dyDescent="0.2">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9">
        <v>4</v>
      </c>
      <c r="H11505" s="50" t="s">
        <v>59</v>
      </c>
      <c r="I11505" s="185">
        <v>9.1692789999999995</v>
      </c>
      <c r="J11505" s="41" t="s">
        <v>938</v>
      </c>
      <c r="K11505" s="41" t="s">
        <v>334</v>
      </c>
      <c r="L11505" s="193">
        <v>1.410658</v>
      </c>
      <c r="M11505" s="52" t="s">
        <v>938</v>
      </c>
      <c r="N11505" s="52" t="s">
        <v>116</v>
      </c>
    </row>
    <row r="11506" spans="1:15" x14ac:dyDescent="0.2">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9">
        <v>6</v>
      </c>
      <c r="H11506" s="50" t="s">
        <v>59</v>
      </c>
      <c r="I11506" s="185">
        <v>4.7021940000000004</v>
      </c>
      <c r="J11506" s="41" t="s">
        <v>938</v>
      </c>
      <c r="K11506" s="41" t="s">
        <v>334</v>
      </c>
      <c r="L11506" s="193">
        <v>0.23510980000000001</v>
      </c>
      <c r="M11506" s="52" t="s">
        <v>938</v>
      </c>
      <c r="N11506" s="52" t="s">
        <v>116</v>
      </c>
    </row>
    <row r="11507" spans="1:15" x14ac:dyDescent="0.2">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9">
        <v>8</v>
      </c>
      <c r="H11507" s="50" t="s">
        <v>59</v>
      </c>
      <c r="I11507" s="185">
        <v>2.8213170000000001</v>
      </c>
      <c r="J11507" s="41" t="s">
        <v>938</v>
      </c>
      <c r="K11507" s="41" t="s">
        <v>334</v>
      </c>
    </row>
    <row r="11508" spans="1:15" x14ac:dyDescent="0.2">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9">
        <v>12</v>
      </c>
      <c r="H11508" s="50" t="s">
        <v>59</v>
      </c>
      <c r="I11508" s="185">
        <v>0.47021940000000001</v>
      </c>
      <c r="J11508" s="41" t="s">
        <v>938</v>
      </c>
      <c r="K11508" s="41" t="s">
        <v>334</v>
      </c>
    </row>
    <row r="11509" spans="1:15" x14ac:dyDescent="0.2">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9">
        <v>0.5</v>
      </c>
      <c r="H11509" s="50" t="s">
        <v>59</v>
      </c>
      <c r="I11509" s="185">
        <v>7.0532909999999998</v>
      </c>
      <c r="J11509" s="41" t="s">
        <v>938</v>
      </c>
      <c r="K11509" s="41" t="s">
        <v>334</v>
      </c>
      <c r="L11509" s="193">
        <v>3.2915369999999999</v>
      </c>
      <c r="M11509" s="52" t="s">
        <v>938</v>
      </c>
      <c r="N11509" s="52" t="s">
        <v>116</v>
      </c>
    </row>
    <row r="11510" spans="1:15" x14ac:dyDescent="0.2">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9">
        <v>1</v>
      </c>
      <c r="H11510" s="50" t="s">
        <v>59</v>
      </c>
      <c r="I11510" s="185">
        <v>15.04702</v>
      </c>
      <c r="J11510" s="41" t="s">
        <v>938</v>
      </c>
      <c r="K11510" s="41" t="s">
        <v>334</v>
      </c>
      <c r="L11510" s="193">
        <v>2.8213180000000002</v>
      </c>
      <c r="M11510" s="52" t="s">
        <v>938</v>
      </c>
      <c r="N11510" s="52" t="s">
        <v>116</v>
      </c>
    </row>
    <row r="11511" spans="1:15" x14ac:dyDescent="0.2">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9">
        <v>2</v>
      </c>
      <c r="H11511" s="50" t="s">
        <v>59</v>
      </c>
      <c r="I11511" s="185">
        <v>7.5235110000000001</v>
      </c>
      <c r="J11511" s="41" t="s">
        <v>938</v>
      </c>
      <c r="K11511" s="41" t="s">
        <v>334</v>
      </c>
      <c r="L11511" s="193">
        <v>3.0564260000000001</v>
      </c>
      <c r="M11511" s="52" t="s">
        <v>938</v>
      </c>
      <c r="N11511" s="52" t="s">
        <v>116</v>
      </c>
    </row>
    <row r="11512" spans="1:15" x14ac:dyDescent="0.2">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9">
        <v>3</v>
      </c>
      <c r="H11512" s="50" t="s">
        <v>59</v>
      </c>
      <c r="I11512" s="185">
        <v>4.2319750000000003</v>
      </c>
      <c r="J11512" s="41" t="s">
        <v>938</v>
      </c>
      <c r="K11512" s="41" t="s">
        <v>334</v>
      </c>
      <c r="L11512" s="193">
        <v>0.70532890000000004</v>
      </c>
      <c r="M11512" s="52" t="s">
        <v>938</v>
      </c>
      <c r="N11512" s="52" t="s">
        <v>116</v>
      </c>
    </row>
    <row r="11513" spans="1:15" x14ac:dyDescent="0.2">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9">
        <v>4</v>
      </c>
      <c r="H11513" s="50" t="s">
        <v>59</v>
      </c>
      <c r="I11513" s="185">
        <v>2.3510970000000002</v>
      </c>
      <c r="J11513" s="41" t="s">
        <v>938</v>
      </c>
      <c r="K11513" s="41" t="s">
        <v>334</v>
      </c>
    </row>
    <row r="11514" spans="1:15" x14ac:dyDescent="0.2">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9">
        <v>6</v>
      </c>
      <c r="H11514" s="50" t="s">
        <v>59</v>
      </c>
      <c r="I11514" s="185">
        <v>2.1159880000000002</v>
      </c>
      <c r="J11514" s="41" t="s">
        <v>938</v>
      </c>
      <c r="K11514" s="41" t="s">
        <v>334</v>
      </c>
      <c r="L11514" s="193">
        <v>0.94043949999999998</v>
      </c>
      <c r="M11514" s="52" t="s">
        <v>938</v>
      </c>
      <c r="N11514" s="52" t="s">
        <v>116</v>
      </c>
    </row>
    <row r="11515" spans="1:15" x14ac:dyDescent="0.2">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9">
        <v>8</v>
      </c>
      <c r="H11515" s="50" t="s">
        <v>59</v>
      </c>
      <c r="I11515" s="185">
        <v>0.94043889999999997</v>
      </c>
      <c r="J11515" s="41" t="s">
        <v>938</v>
      </c>
      <c r="K11515" s="41" t="s">
        <v>334</v>
      </c>
    </row>
    <row r="11516" spans="1:15" x14ac:dyDescent="0.2">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9">
        <v>12</v>
      </c>
      <c r="H11516" s="50" t="s">
        <v>59</v>
      </c>
      <c r="I11516" s="185">
        <v>0.2351097</v>
      </c>
      <c r="J11516" s="41" t="s">
        <v>938</v>
      </c>
      <c r="K11516" s="41" t="s">
        <v>334</v>
      </c>
    </row>
    <row r="11517" spans="1:15" x14ac:dyDescent="0.2">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9">
        <v>0.25</v>
      </c>
      <c r="H11517" s="50" t="s">
        <v>59</v>
      </c>
      <c r="I11517" s="185">
        <v>6.3291139999999997</v>
      </c>
      <c r="J11517" s="41" t="s">
        <v>938</v>
      </c>
      <c r="K11517" s="41" t="s">
        <v>334</v>
      </c>
      <c r="L11517" s="193">
        <v>8.4388190000000005</v>
      </c>
      <c r="M11517" s="52" t="s">
        <v>938</v>
      </c>
      <c r="N11517" s="52" t="s">
        <v>116</v>
      </c>
      <c r="O11517" s="59">
        <v>1.9</v>
      </c>
    </row>
    <row r="11518" spans="1:15" x14ac:dyDescent="0.2">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9">
        <v>0.5</v>
      </c>
      <c r="H11518" s="50" t="s">
        <v>59</v>
      </c>
      <c r="I11518" s="185">
        <v>33.12236</v>
      </c>
      <c r="J11518" s="41" t="s">
        <v>938</v>
      </c>
      <c r="K11518" s="41" t="s">
        <v>334</v>
      </c>
      <c r="L11518" s="193">
        <v>26.582280000000001</v>
      </c>
      <c r="M11518" s="52" t="s">
        <v>938</v>
      </c>
      <c r="N11518" s="52" t="s">
        <v>116</v>
      </c>
      <c r="O11518" s="59">
        <v>1.9</v>
      </c>
    </row>
    <row r="11519" spans="1:15" x14ac:dyDescent="0.2">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9">
        <v>0.75</v>
      </c>
      <c r="H11519" s="50" t="s">
        <v>59</v>
      </c>
      <c r="I11519" s="185">
        <v>51.898739999999997</v>
      </c>
      <c r="J11519" s="41" t="s">
        <v>938</v>
      </c>
      <c r="K11519" s="41" t="s">
        <v>334</v>
      </c>
      <c r="L11519" s="193">
        <v>38.396619999999999</v>
      </c>
      <c r="M11519" s="52" t="s">
        <v>938</v>
      </c>
      <c r="N11519" s="52" t="s">
        <v>116</v>
      </c>
      <c r="O11519" s="59">
        <v>1.9</v>
      </c>
    </row>
    <row r="11520" spans="1:15" x14ac:dyDescent="0.2">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9">
        <v>1</v>
      </c>
      <c r="H11520" s="50" t="s">
        <v>59</v>
      </c>
      <c r="I11520" s="185">
        <v>53.164560000000002</v>
      </c>
      <c r="J11520" s="41" t="s">
        <v>938</v>
      </c>
      <c r="K11520" s="41" t="s">
        <v>334</v>
      </c>
      <c r="L11520" s="193">
        <v>32.911389999999997</v>
      </c>
      <c r="M11520" s="52" t="s">
        <v>938</v>
      </c>
      <c r="N11520" s="52" t="s">
        <v>116</v>
      </c>
      <c r="O11520" s="59">
        <v>1.9</v>
      </c>
    </row>
    <row r="11521" spans="1:15" x14ac:dyDescent="0.2">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9">
        <v>1.5</v>
      </c>
      <c r="H11521" s="50" t="s">
        <v>59</v>
      </c>
      <c r="I11521" s="185">
        <v>38.396630000000002</v>
      </c>
      <c r="J11521" s="41" t="s">
        <v>938</v>
      </c>
      <c r="K11521" s="41" t="s">
        <v>334</v>
      </c>
      <c r="L11521" s="193">
        <v>21.518979999999999</v>
      </c>
      <c r="M11521" s="52" t="s">
        <v>938</v>
      </c>
      <c r="N11521" s="52" t="s">
        <v>116</v>
      </c>
      <c r="O11521" s="59">
        <v>1.9</v>
      </c>
    </row>
    <row r="11522" spans="1:15" x14ac:dyDescent="0.2">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9">
        <v>2</v>
      </c>
      <c r="H11522" s="50" t="s">
        <v>59</v>
      </c>
      <c r="I11522" s="185">
        <v>25.527429999999999</v>
      </c>
      <c r="J11522" s="41" t="s">
        <v>938</v>
      </c>
      <c r="K11522" s="41" t="s">
        <v>334</v>
      </c>
      <c r="L11522" s="193">
        <v>15.82278</v>
      </c>
      <c r="M11522" s="52" t="s">
        <v>938</v>
      </c>
      <c r="N11522" s="52" t="s">
        <v>116</v>
      </c>
      <c r="O11522" s="59">
        <v>1.9</v>
      </c>
    </row>
    <row r="11523" spans="1:15" x14ac:dyDescent="0.2">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9">
        <v>3</v>
      </c>
      <c r="H11523" s="50" t="s">
        <v>59</v>
      </c>
      <c r="I11523" s="185">
        <v>14.135020000000001</v>
      </c>
      <c r="J11523" s="41" t="s">
        <v>938</v>
      </c>
      <c r="K11523" s="41" t="s">
        <v>334</v>
      </c>
      <c r="L11523" s="193">
        <v>8.8607610000000001</v>
      </c>
      <c r="M11523" s="52" t="s">
        <v>938</v>
      </c>
      <c r="N11523" s="52" t="s">
        <v>116</v>
      </c>
      <c r="O11523" s="59">
        <v>1.9</v>
      </c>
    </row>
    <row r="11524" spans="1:15" x14ac:dyDescent="0.2">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9">
        <v>4</v>
      </c>
      <c r="H11524" s="50" t="s">
        <v>59</v>
      </c>
      <c r="I11524" s="185">
        <v>9.0717300000000005</v>
      </c>
      <c r="J11524" s="41" t="s">
        <v>938</v>
      </c>
      <c r="K11524" s="41" t="s">
        <v>334</v>
      </c>
      <c r="L11524" s="193">
        <v>5.4852319999999999</v>
      </c>
      <c r="M11524" s="52" t="s">
        <v>938</v>
      </c>
      <c r="N11524" s="52" t="s">
        <v>116</v>
      </c>
      <c r="O11524" s="59">
        <v>1.9</v>
      </c>
    </row>
    <row r="11525" spans="1:15" x14ac:dyDescent="0.2">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9">
        <v>6</v>
      </c>
      <c r="H11525" s="50" t="s">
        <v>59</v>
      </c>
      <c r="I11525" s="185">
        <v>4.6413500000000001</v>
      </c>
      <c r="J11525" s="41" t="s">
        <v>938</v>
      </c>
      <c r="K11525" s="41" t="s">
        <v>334</v>
      </c>
      <c r="L11525" s="193">
        <v>4.2194099999999999</v>
      </c>
      <c r="M11525" s="52" t="s">
        <v>938</v>
      </c>
      <c r="N11525" s="52" t="s">
        <v>116</v>
      </c>
      <c r="O11525" s="59">
        <v>1.9</v>
      </c>
    </row>
    <row r="11526" spans="1:15" x14ac:dyDescent="0.2">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9">
        <v>8</v>
      </c>
      <c r="H11526" s="50" t="s">
        <v>59</v>
      </c>
      <c r="I11526" s="185">
        <v>2.1097049999999999</v>
      </c>
      <c r="J11526" s="41" t="s">
        <v>938</v>
      </c>
      <c r="K11526" s="41" t="s">
        <v>334</v>
      </c>
      <c r="L11526" s="193">
        <v>2.320675</v>
      </c>
      <c r="M11526" s="52" t="s">
        <v>938</v>
      </c>
      <c r="N11526" s="52" t="s">
        <v>116</v>
      </c>
      <c r="O11526" s="59">
        <v>1.9</v>
      </c>
    </row>
    <row r="11527" spans="1:15" x14ac:dyDescent="0.2">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9">
        <v>660</v>
      </c>
      <c r="H11527" s="50" t="s">
        <v>59</v>
      </c>
      <c r="I11527" s="185">
        <v>0.17306920000000001</v>
      </c>
      <c r="J11527" s="41" t="s">
        <v>938</v>
      </c>
      <c r="K11527" s="41" t="s">
        <v>334</v>
      </c>
    </row>
    <row r="11528" spans="1:15" x14ac:dyDescent="0.2">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9">
        <v>660.33</v>
      </c>
      <c r="H11528" s="50" t="s">
        <v>59</v>
      </c>
      <c r="I11528" s="185">
        <v>0.40238279999999998</v>
      </c>
      <c r="J11528" s="41" t="s">
        <v>938</v>
      </c>
      <c r="K11528" s="41" t="s">
        <v>334</v>
      </c>
    </row>
    <row r="11529" spans="1:15" x14ac:dyDescent="0.2">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9">
        <v>660.67</v>
      </c>
      <c r="H11529" s="50" t="s">
        <v>59</v>
      </c>
      <c r="I11529" s="185">
        <v>2.9654050000000001</v>
      </c>
      <c r="J11529" s="41" t="s">
        <v>938</v>
      </c>
      <c r="K11529" s="41" t="s">
        <v>334</v>
      </c>
    </row>
    <row r="11530" spans="1:15" x14ac:dyDescent="0.2">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9">
        <v>661</v>
      </c>
      <c r="H11530" s="50" t="s">
        <v>59</v>
      </c>
      <c r="I11530" s="185">
        <v>5.1301319999999997</v>
      </c>
      <c r="J11530" s="41" t="s">
        <v>938</v>
      </c>
      <c r="K11530" s="41" t="s">
        <v>334</v>
      </c>
    </row>
    <row r="11531" spans="1:15" x14ac:dyDescent="0.2">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9">
        <v>661.5</v>
      </c>
      <c r="H11531" s="50" t="s">
        <v>59</v>
      </c>
      <c r="I11531" s="185">
        <v>5.0754989999999998</v>
      </c>
      <c r="J11531" s="41" t="s">
        <v>938</v>
      </c>
      <c r="K11531" s="41" t="s">
        <v>334</v>
      </c>
    </row>
    <row r="11532" spans="1:15" x14ac:dyDescent="0.2">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9">
        <v>662</v>
      </c>
      <c r="H11532" s="50" t="s">
        <v>59</v>
      </c>
      <c r="I11532" s="185">
        <v>4.1101140000000003</v>
      </c>
      <c r="J11532" s="41" t="s">
        <v>938</v>
      </c>
      <c r="K11532" s="41" t="s">
        <v>334</v>
      </c>
    </row>
    <row r="11533" spans="1:15" x14ac:dyDescent="0.2">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9">
        <v>663</v>
      </c>
      <c r="H11533" s="50" t="s">
        <v>59</v>
      </c>
      <c r="I11533" s="185">
        <v>2.464099</v>
      </c>
      <c r="J11533" s="41" t="s">
        <v>938</v>
      </c>
      <c r="K11533" s="41" t="s">
        <v>334</v>
      </c>
    </row>
    <row r="11534" spans="1:15" x14ac:dyDescent="0.2">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9">
        <v>664</v>
      </c>
      <c r="H11534" s="50" t="s">
        <v>59</v>
      </c>
      <c r="I11534" s="185">
        <v>2.5259800000000001</v>
      </c>
      <c r="J11534" s="41" t="s">
        <v>938</v>
      </c>
      <c r="K11534" s="41" t="s">
        <v>334</v>
      </c>
    </row>
    <row r="11535" spans="1:15" x14ac:dyDescent="0.2">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9">
        <v>666</v>
      </c>
      <c r="H11535" s="50" t="s">
        <v>59</v>
      </c>
      <c r="I11535" s="185">
        <v>1.0556350000000001</v>
      </c>
      <c r="J11535" s="41" t="s">
        <v>938</v>
      </c>
      <c r="K11535" s="41" t="s">
        <v>334</v>
      </c>
    </row>
    <row r="11536" spans="1:15" x14ac:dyDescent="0.2">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9">
        <v>668</v>
      </c>
      <c r="H11536" s="50" t="s">
        <v>59</v>
      </c>
      <c r="I11536" s="185">
        <v>0.6099542</v>
      </c>
      <c r="J11536" s="41" t="s">
        <v>938</v>
      </c>
      <c r="K11536" s="41" t="s">
        <v>334</v>
      </c>
    </row>
    <row r="11537" spans="1:11" x14ac:dyDescent="0.2">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9">
        <v>672</v>
      </c>
      <c r="H11537" s="50" t="s">
        <v>59</v>
      </c>
      <c r="I11537" s="185">
        <v>0.62847520000000001</v>
      </c>
      <c r="J11537" s="41" t="s">
        <v>938</v>
      </c>
      <c r="K11537" s="41" t="s">
        <v>334</v>
      </c>
    </row>
    <row r="11538" spans="1:11" x14ac:dyDescent="0.2">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9">
        <v>660</v>
      </c>
      <c r="H11538" s="50" t="s">
        <v>59</v>
      </c>
      <c r="I11538" s="185">
        <v>0.22980909999999999</v>
      </c>
      <c r="J11538" s="41" t="s">
        <v>938</v>
      </c>
      <c r="K11538" s="41" t="s">
        <v>334</v>
      </c>
    </row>
    <row r="11539" spans="1:11" x14ac:dyDescent="0.2">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9">
        <v>660.33</v>
      </c>
      <c r="H11539" s="50" t="s">
        <v>59</v>
      </c>
      <c r="I11539" s="185">
        <v>1.939316</v>
      </c>
      <c r="J11539" s="41" t="s">
        <v>938</v>
      </c>
      <c r="K11539" s="41" t="s">
        <v>334</v>
      </c>
    </row>
    <row r="11540" spans="1:11" x14ac:dyDescent="0.2">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9">
        <v>660.67</v>
      </c>
      <c r="H11540" s="50" t="s">
        <v>59</v>
      </c>
      <c r="I11540" s="185">
        <v>5.982532</v>
      </c>
      <c r="J11540" s="41" t="s">
        <v>938</v>
      </c>
      <c r="K11540" s="41" t="s">
        <v>334</v>
      </c>
    </row>
    <row r="11541" spans="1:11" x14ac:dyDescent="0.2">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9">
        <v>661</v>
      </c>
      <c r="H11541" s="50" t="s">
        <v>59</v>
      </c>
      <c r="I11541" s="185">
        <v>9.3996270000000006</v>
      </c>
      <c r="J11541" s="41" t="s">
        <v>938</v>
      </c>
      <c r="K11541" s="41" t="s">
        <v>334</v>
      </c>
    </row>
    <row r="11542" spans="1:11" x14ac:dyDescent="0.2">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9">
        <v>661.5</v>
      </c>
      <c r="H11542" s="50" t="s">
        <v>59</v>
      </c>
      <c r="I11542" s="185">
        <v>8.2635269999999998</v>
      </c>
      <c r="J11542" s="41" t="s">
        <v>938</v>
      </c>
      <c r="K11542" s="41" t="s">
        <v>334</v>
      </c>
    </row>
    <row r="11543" spans="1:11" x14ac:dyDescent="0.2">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9">
        <v>662</v>
      </c>
      <c r="H11543" s="50" t="s">
        <v>59</v>
      </c>
      <c r="I11543" s="185">
        <v>6.1595649999999997</v>
      </c>
      <c r="J11543" s="41" t="s">
        <v>938</v>
      </c>
      <c r="K11543" s="41" t="s">
        <v>334</v>
      </c>
    </row>
    <row r="11544" spans="1:11" x14ac:dyDescent="0.2">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9">
        <v>663</v>
      </c>
      <c r="H11544" s="50" t="s">
        <v>59</v>
      </c>
      <c r="I11544" s="185">
        <v>3.4319609999999998</v>
      </c>
      <c r="J11544" s="41" t="s">
        <v>938</v>
      </c>
      <c r="K11544" s="41" t="s">
        <v>334</v>
      </c>
    </row>
    <row r="11545" spans="1:11" x14ac:dyDescent="0.2">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9">
        <v>664</v>
      </c>
      <c r="H11545" s="50" t="s">
        <v>59</v>
      </c>
      <c r="I11545" s="185">
        <v>2.5259800000000001</v>
      </c>
      <c r="J11545" s="41" t="s">
        <v>938</v>
      </c>
      <c r="K11545" s="41" t="s">
        <v>334</v>
      </c>
    </row>
    <row r="11546" spans="1:11" x14ac:dyDescent="0.2">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9">
        <v>666</v>
      </c>
      <c r="H11546" s="50" t="s">
        <v>59</v>
      </c>
      <c r="I11546" s="185">
        <v>1.226413</v>
      </c>
      <c r="J11546" s="41" t="s">
        <v>938</v>
      </c>
      <c r="K11546" s="41" t="s">
        <v>334</v>
      </c>
    </row>
    <row r="11547" spans="1:11" x14ac:dyDescent="0.2">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9">
        <v>668</v>
      </c>
      <c r="H11547" s="50" t="s">
        <v>59</v>
      </c>
      <c r="I11547" s="185">
        <v>0.83753339999999998</v>
      </c>
      <c r="J11547" s="41" t="s">
        <v>938</v>
      </c>
      <c r="K11547" s="41" t="s">
        <v>334</v>
      </c>
    </row>
    <row r="11548" spans="1:11" x14ac:dyDescent="0.2">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9">
        <v>672</v>
      </c>
      <c r="H11548" s="50" t="s">
        <v>59</v>
      </c>
      <c r="I11548" s="185">
        <v>0.91304209999999997</v>
      </c>
      <c r="J11548" s="41" t="s">
        <v>938</v>
      </c>
      <c r="K11548" s="41" t="s">
        <v>334</v>
      </c>
    </row>
    <row r="11549" spans="1:11" x14ac:dyDescent="0.2">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9">
        <v>660.33</v>
      </c>
      <c r="H11549" s="50" t="s">
        <v>59</v>
      </c>
      <c r="I11549" s="185">
        <v>3.8177430000000001</v>
      </c>
      <c r="J11549" s="41" t="s">
        <v>938</v>
      </c>
      <c r="K11549" s="41" t="s">
        <v>334</v>
      </c>
    </row>
    <row r="11550" spans="1:11" x14ac:dyDescent="0.2">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9">
        <v>660.67</v>
      </c>
      <c r="H11550" s="50" t="s">
        <v>59</v>
      </c>
      <c r="I11550" s="185">
        <v>20.612580000000001</v>
      </c>
      <c r="J11550" s="41" t="s">
        <v>938</v>
      </c>
      <c r="K11550" s="41" t="s">
        <v>334</v>
      </c>
    </row>
    <row r="11551" spans="1:11" x14ac:dyDescent="0.2">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9">
        <v>661</v>
      </c>
      <c r="H11551" s="50" t="s">
        <v>59</v>
      </c>
      <c r="I11551" s="185">
        <v>26.306640000000002</v>
      </c>
      <c r="J11551" s="41" t="s">
        <v>938</v>
      </c>
      <c r="K11551" s="41" t="s">
        <v>334</v>
      </c>
    </row>
    <row r="11552" spans="1:11" x14ac:dyDescent="0.2">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9">
        <v>661.5</v>
      </c>
      <c r="H11552" s="50" t="s">
        <v>59</v>
      </c>
      <c r="I11552" s="185">
        <v>20.844180000000001</v>
      </c>
      <c r="J11552" s="41" t="s">
        <v>938</v>
      </c>
      <c r="K11552" s="41" t="s">
        <v>334</v>
      </c>
    </row>
    <row r="11553" spans="1:15" x14ac:dyDescent="0.2">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9">
        <v>662</v>
      </c>
      <c r="H11553" s="50" t="s">
        <v>59</v>
      </c>
      <c r="I11553" s="185">
        <v>15.666169999999999</v>
      </c>
      <c r="J11553" s="41" t="s">
        <v>938</v>
      </c>
      <c r="K11553" s="41" t="s">
        <v>334</v>
      </c>
    </row>
    <row r="11554" spans="1:15" x14ac:dyDescent="0.2">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9">
        <v>663</v>
      </c>
      <c r="H11554" s="50" t="s">
        <v>59</v>
      </c>
      <c r="I11554" s="185">
        <v>8.384563</v>
      </c>
      <c r="J11554" s="41" t="s">
        <v>938</v>
      </c>
      <c r="K11554" s="41" t="s">
        <v>334</v>
      </c>
    </row>
    <row r="11555" spans="1:15" x14ac:dyDescent="0.2">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9">
        <v>664</v>
      </c>
      <c r="H11555" s="50" t="s">
        <v>59</v>
      </c>
      <c r="I11555" s="185">
        <v>5.4860579999999999</v>
      </c>
      <c r="J11555" s="41" t="s">
        <v>938</v>
      </c>
      <c r="K11555" s="41" t="s">
        <v>334</v>
      </c>
    </row>
    <row r="11556" spans="1:15" x14ac:dyDescent="0.2">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9">
        <v>666</v>
      </c>
      <c r="H11556" s="50" t="s">
        <v>59</v>
      </c>
      <c r="I11556" s="185">
        <v>3.0479750000000001</v>
      </c>
      <c r="J11556" s="41" t="s">
        <v>938</v>
      </c>
      <c r="K11556" s="41" t="s">
        <v>334</v>
      </c>
    </row>
    <row r="11557" spans="1:15" x14ac:dyDescent="0.2">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9">
        <v>668</v>
      </c>
      <c r="H11557" s="50" t="s">
        <v>59</v>
      </c>
      <c r="I11557" s="185">
        <v>2.4314550000000001</v>
      </c>
      <c r="J11557" s="41" t="s">
        <v>938</v>
      </c>
      <c r="K11557" s="41" t="s">
        <v>334</v>
      </c>
    </row>
    <row r="11558" spans="1:15" x14ac:dyDescent="0.2">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9">
        <v>672</v>
      </c>
      <c r="H11558" s="50" t="s">
        <v>59</v>
      </c>
      <c r="I11558" s="185">
        <v>1.0838810000000001</v>
      </c>
      <c r="J11558" s="41" t="s">
        <v>938</v>
      </c>
      <c r="K11558" s="41" t="s">
        <v>334</v>
      </c>
    </row>
    <row r="11559" spans="1:15" x14ac:dyDescent="0.2">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9">
        <v>120</v>
      </c>
      <c r="H11559" s="50" t="s">
        <v>59</v>
      </c>
      <c r="I11559" s="185" t="s">
        <v>4162</v>
      </c>
      <c r="J11559" s="41" t="s">
        <v>965</v>
      </c>
      <c r="K11559" s="41" t="s">
        <v>334</v>
      </c>
      <c r="O11559" s="59">
        <v>0.5</v>
      </c>
    </row>
    <row r="11560" spans="1:15" x14ac:dyDescent="0.2">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9">
        <v>120.5</v>
      </c>
      <c r="H11560" s="50" t="s">
        <v>59</v>
      </c>
      <c r="I11560" s="185">
        <v>7.0809790000000001</v>
      </c>
      <c r="J11560" s="41" t="s">
        <v>965</v>
      </c>
      <c r="K11560" s="41" t="s">
        <v>334</v>
      </c>
      <c r="L11560" s="193">
        <v>7.1563100000000004</v>
      </c>
      <c r="M11560" s="52" t="s">
        <v>965</v>
      </c>
      <c r="N11560" s="52" t="s">
        <v>116</v>
      </c>
      <c r="O11560" s="59">
        <v>0.5</v>
      </c>
    </row>
    <row r="11561" spans="1:15" x14ac:dyDescent="0.2">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9">
        <v>121</v>
      </c>
      <c r="H11561" s="50" t="s">
        <v>59</v>
      </c>
      <c r="I11561" s="185">
        <v>21.16761</v>
      </c>
      <c r="J11561" s="41" t="s">
        <v>965</v>
      </c>
      <c r="K11561" s="41" t="s">
        <v>334</v>
      </c>
      <c r="L11561" s="193">
        <v>20.41431</v>
      </c>
      <c r="M11561" s="52" t="s">
        <v>965</v>
      </c>
      <c r="N11561" s="52" t="s">
        <v>116</v>
      </c>
      <c r="O11561" s="59">
        <v>0.5</v>
      </c>
    </row>
    <row r="11562" spans="1:15" x14ac:dyDescent="0.2">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9">
        <v>121.5</v>
      </c>
      <c r="H11562" s="50" t="s">
        <v>59</v>
      </c>
      <c r="I11562" s="185">
        <v>17.401129999999998</v>
      </c>
      <c r="J11562" s="41" t="s">
        <v>965</v>
      </c>
      <c r="K11562" s="41" t="s">
        <v>334</v>
      </c>
      <c r="L11562" s="193">
        <v>11.299429999999999</v>
      </c>
      <c r="M11562" s="52" t="s">
        <v>965</v>
      </c>
      <c r="N11562" s="52" t="s">
        <v>116</v>
      </c>
      <c r="O11562" s="59">
        <v>0.5</v>
      </c>
    </row>
    <row r="11563" spans="1:15" x14ac:dyDescent="0.2">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9">
        <v>122</v>
      </c>
      <c r="H11563" s="50" t="s">
        <v>59</v>
      </c>
      <c r="I11563" s="185">
        <v>15.593220000000001</v>
      </c>
      <c r="J11563" s="41" t="s">
        <v>965</v>
      </c>
      <c r="K11563" s="41" t="s">
        <v>334</v>
      </c>
      <c r="L11563" s="193">
        <v>8.0602649999999993</v>
      </c>
      <c r="M11563" s="52" t="s">
        <v>965</v>
      </c>
      <c r="N11563" s="52" t="s">
        <v>116</v>
      </c>
      <c r="O11563" s="59">
        <v>0.5</v>
      </c>
    </row>
    <row r="11564" spans="1:15" x14ac:dyDescent="0.2">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9">
        <v>123</v>
      </c>
      <c r="H11564" s="50" t="s">
        <v>59</v>
      </c>
      <c r="I11564" s="185">
        <v>9.7928440000000005</v>
      </c>
      <c r="J11564" s="41" t="s">
        <v>965</v>
      </c>
      <c r="K11564" s="41" t="s">
        <v>334</v>
      </c>
      <c r="L11564" s="193">
        <v>4.2937849999999997</v>
      </c>
      <c r="M11564" s="52" t="s">
        <v>965</v>
      </c>
      <c r="N11564" s="52" t="s">
        <v>116</v>
      </c>
      <c r="O11564" s="59">
        <v>0.5</v>
      </c>
    </row>
    <row r="11565" spans="1:15" x14ac:dyDescent="0.2">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9">
        <v>124</v>
      </c>
      <c r="H11565" s="50" t="s">
        <v>59</v>
      </c>
      <c r="I11565" s="185">
        <v>4.3691149999999999</v>
      </c>
      <c r="J11565" s="41" t="s">
        <v>965</v>
      </c>
      <c r="K11565" s="41" t="s">
        <v>334</v>
      </c>
      <c r="L11565" s="193">
        <v>2.259887</v>
      </c>
      <c r="M11565" s="52" t="s">
        <v>965</v>
      </c>
      <c r="N11565" s="52" t="s">
        <v>116</v>
      </c>
      <c r="O11565" s="59">
        <v>0.5</v>
      </c>
    </row>
    <row r="11566" spans="1:15" x14ac:dyDescent="0.2">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9">
        <v>126</v>
      </c>
      <c r="H11566" s="50" t="s">
        <v>59</v>
      </c>
      <c r="I11566" s="185">
        <v>1.431262</v>
      </c>
      <c r="J11566" s="41" t="s">
        <v>965</v>
      </c>
      <c r="K11566" s="41" t="s">
        <v>334</v>
      </c>
      <c r="L11566" s="193">
        <v>0.67796590000000001</v>
      </c>
      <c r="M11566" s="52" t="s">
        <v>965</v>
      </c>
      <c r="N11566" s="52" t="s">
        <v>116</v>
      </c>
      <c r="O11566" s="59">
        <v>0.5</v>
      </c>
    </row>
    <row r="11567" spans="1:15" x14ac:dyDescent="0.2">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9">
        <v>128</v>
      </c>
      <c r="H11567" s="50" t="s">
        <v>59</v>
      </c>
      <c r="I11567" s="185">
        <v>0.52730699999999997</v>
      </c>
      <c r="J11567" s="41" t="s">
        <v>965</v>
      </c>
      <c r="K11567" s="41" t="s">
        <v>334</v>
      </c>
      <c r="L11567" s="193">
        <v>0.45197739999999997</v>
      </c>
      <c r="M11567" s="52" t="s">
        <v>965</v>
      </c>
      <c r="N11567" s="52" t="s">
        <v>116</v>
      </c>
      <c r="O11567" s="59">
        <v>0.5</v>
      </c>
    </row>
    <row r="11568" spans="1:15" x14ac:dyDescent="0.2">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9">
        <v>132</v>
      </c>
      <c r="H11568" s="50" t="s">
        <v>59</v>
      </c>
      <c r="I11568" s="185" t="s">
        <v>4162</v>
      </c>
      <c r="J11568" s="41" t="s">
        <v>965</v>
      </c>
      <c r="K11568" s="41" t="s">
        <v>334</v>
      </c>
      <c r="O11568" s="59">
        <v>0.5</v>
      </c>
    </row>
    <row r="11569" spans="1:15" x14ac:dyDescent="0.2">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9">
        <v>0.5</v>
      </c>
      <c r="H11569" s="50" t="s">
        <v>59</v>
      </c>
      <c r="I11569" s="185">
        <v>13.870279999999999</v>
      </c>
      <c r="J11569" s="41" t="s">
        <v>938</v>
      </c>
      <c r="K11569" s="41" t="s">
        <v>334</v>
      </c>
      <c r="L11569" s="193">
        <v>19.683319999999998</v>
      </c>
      <c r="M11569" s="52" t="s">
        <v>938</v>
      </c>
      <c r="N11569" s="52" t="s">
        <v>116</v>
      </c>
      <c r="O11569" s="59">
        <v>0.2</v>
      </c>
    </row>
    <row r="11570" spans="1:15" x14ac:dyDescent="0.2">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9">
        <v>1</v>
      </c>
      <c r="H11570" s="50" t="s">
        <v>59</v>
      </c>
      <c r="I11570" s="185">
        <v>28.449670000000001</v>
      </c>
      <c r="J11570" s="41" t="s">
        <v>938</v>
      </c>
      <c r="K11570" s="41" t="s">
        <v>334</v>
      </c>
      <c r="L11570" s="193">
        <v>21.352910000000001</v>
      </c>
      <c r="M11570" s="52" t="s">
        <v>938</v>
      </c>
      <c r="N11570" s="52" t="s">
        <v>116</v>
      </c>
      <c r="O11570" s="59">
        <v>0.2</v>
      </c>
    </row>
    <row r="11571" spans="1:15" x14ac:dyDescent="0.2">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9">
        <v>1.5</v>
      </c>
      <c r="H11571" s="50" t="s">
        <v>59</v>
      </c>
      <c r="I11571" s="185">
        <v>20.269929999999999</v>
      </c>
      <c r="J11571" s="41" t="s">
        <v>938</v>
      </c>
      <c r="K11571" s="41" t="s">
        <v>334</v>
      </c>
      <c r="L11571" s="193">
        <v>14.32307</v>
      </c>
      <c r="M11571" s="52" t="s">
        <v>938</v>
      </c>
      <c r="N11571" s="52" t="s">
        <v>116</v>
      </c>
      <c r="O11571" s="59">
        <v>0.2</v>
      </c>
    </row>
    <row r="11572" spans="1:15" x14ac:dyDescent="0.2">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9">
        <v>2</v>
      </c>
      <c r="H11572" s="50" t="s">
        <v>59</v>
      </c>
      <c r="I11572" s="185">
        <v>12.26642</v>
      </c>
      <c r="J11572" s="41" t="s">
        <v>938</v>
      </c>
      <c r="K11572" s="41" t="s">
        <v>334</v>
      </c>
      <c r="L11572" s="193">
        <v>7.6449530000000001</v>
      </c>
      <c r="M11572" s="52" t="s">
        <v>938</v>
      </c>
      <c r="N11572" s="52" t="s">
        <v>116</v>
      </c>
      <c r="O11572" s="59">
        <v>0.2</v>
      </c>
    </row>
    <row r="11573" spans="1:15" x14ac:dyDescent="0.2">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9">
        <v>3</v>
      </c>
      <c r="H11573" s="50" t="s">
        <v>59</v>
      </c>
      <c r="I11573" s="185">
        <v>5.4853519999999998</v>
      </c>
      <c r="J11573" s="41" t="s">
        <v>938</v>
      </c>
      <c r="K11573" s="41" t="s">
        <v>334</v>
      </c>
      <c r="L11573" s="193">
        <v>3.6906680000000001</v>
      </c>
      <c r="M11573" s="52" t="s">
        <v>938</v>
      </c>
      <c r="N11573" s="52" t="s">
        <v>116</v>
      </c>
      <c r="O11573" s="59">
        <v>0.2</v>
      </c>
    </row>
    <row r="11574" spans="1:15" x14ac:dyDescent="0.2">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9">
        <v>4</v>
      </c>
      <c r="H11574" s="50" t="s">
        <v>59</v>
      </c>
      <c r="I11574" s="185">
        <v>3.010535</v>
      </c>
      <c r="J11574" s="41" t="s">
        <v>938</v>
      </c>
      <c r="K11574" s="41" t="s">
        <v>334</v>
      </c>
      <c r="L11574" s="193">
        <v>2.2847</v>
      </c>
      <c r="M11574" s="52" t="s">
        <v>938</v>
      </c>
      <c r="N11574" s="52" t="s">
        <v>116</v>
      </c>
      <c r="O11574" s="59">
        <v>0.2</v>
      </c>
    </row>
    <row r="11575" spans="1:15" x14ac:dyDescent="0.2">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9">
        <v>5</v>
      </c>
      <c r="H11575" s="50" t="s">
        <v>59</v>
      </c>
      <c r="I11575" s="185">
        <v>3.2593130000000001</v>
      </c>
      <c r="J11575" s="41" t="s">
        <v>938</v>
      </c>
      <c r="K11575" s="41" t="s">
        <v>334</v>
      </c>
      <c r="L11575" s="193">
        <v>1.493841</v>
      </c>
      <c r="M11575" s="52" t="s">
        <v>938</v>
      </c>
      <c r="N11575" s="52" t="s">
        <v>116</v>
      </c>
      <c r="O11575" s="59">
        <v>0.2</v>
      </c>
    </row>
    <row r="11576" spans="1:15" x14ac:dyDescent="0.2">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9">
        <v>7</v>
      </c>
      <c r="H11576" s="50" t="s">
        <v>59</v>
      </c>
      <c r="I11576" s="185">
        <v>1.9117690000000001</v>
      </c>
      <c r="J11576" s="41" t="s">
        <v>938</v>
      </c>
      <c r="K11576" s="41" t="s">
        <v>334</v>
      </c>
      <c r="L11576" s="193">
        <v>1.0547120000000001</v>
      </c>
      <c r="M11576" s="52" t="s">
        <v>938</v>
      </c>
      <c r="N11576" s="52" t="s">
        <v>116</v>
      </c>
      <c r="O11576" s="59">
        <v>0.2</v>
      </c>
    </row>
    <row r="11577" spans="1:15" x14ac:dyDescent="0.2">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9">
        <v>9</v>
      </c>
      <c r="H11577" s="50" t="s">
        <v>59</v>
      </c>
      <c r="I11577" s="185">
        <v>0.56469630000000004</v>
      </c>
      <c r="J11577" s="41" t="s">
        <v>938</v>
      </c>
      <c r="K11577" s="41" t="s">
        <v>334</v>
      </c>
      <c r="O11577" s="59">
        <v>0.2</v>
      </c>
    </row>
    <row r="11578" spans="1:15" x14ac:dyDescent="0.2">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9">
        <v>12</v>
      </c>
      <c r="H11578" s="50" t="s">
        <v>59</v>
      </c>
      <c r="I11578" s="185" t="s">
        <v>4163</v>
      </c>
      <c r="J11578" s="41" t="s">
        <v>938</v>
      </c>
      <c r="K11578" s="41" t="s">
        <v>334</v>
      </c>
      <c r="O11578" s="59">
        <v>0.2</v>
      </c>
    </row>
    <row r="11579" spans="1:15" x14ac:dyDescent="0.2">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9">
        <v>1</v>
      </c>
      <c r="H11579" s="50" t="s">
        <v>59</v>
      </c>
      <c r="I11579" s="185">
        <v>74.766980000000004</v>
      </c>
      <c r="J11579" s="41" t="s">
        <v>938</v>
      </c>
      <c r="K11579" s="41" t="s">
        <v>334</v>
      </c>
      <c r="L11579" s="193">
        <v>3.7300339999999998</v>
      </c>
      <c r="M11579" s="52" t="s">
        <v>938</v>
      </c>
      <c r="N11579" s="52" t="s">
        <v>116</v>
      </c>
      <c r="O11579" s="59">
        <v>1</v>
      </c>
    </row>
    <row r="11580" spans="1:15" x14ac:dyDescent="0.2">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9">
        <v>2</v>
      </c>
      <c r="H11580" s="50" t="s">
        <v>59</v>
      </c>
      <c r="I11580" s="185">
        <v>48.388039999999997</v>
      </c>
      <c r="J11580" s="41" t="s">
        <v>938</v>
      </c>
      <c r="K11580" s="41" t="s">
        <v>334</v>
      </c>
      <c r="L11580" s="193">
        <v>36.752560000000003</v>
      </c>
      <c r="M11580" s="52" t="s">
        <v>938</v>
      </c>
      <c r="N11580" s="52" t="s">
        <v>116</v>
      </c>
      <c r="O11580" s="59">
        <v>1</v>
      </c>
    </row>
    <row r="11581" spans="1:15" x14ac:dyDescent="0.2">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9">
        <v>3</v>
      </c>
      <c r="H11581" s="50" t="s">
        <v>59</v>
      </c>
      <c r="I11581" s="185">
        <v>19.383500000000002</v>
      </c>
      <c r="J11581" s="41" t="s">
        <v>938</v>
      </c>
      <c r="K11581" s="41" t="s">
        <v>334</v>
      </c>
      <c r="L11581" s="193">
        <v>3.1780849999999998</v>
      </c>
      <c r="M11581" s="52" t="s">
        <v>938</v>
      </c>
      <c r="N11581" s="52" t="s">
        <v>116</v>
      </c>
      <c r="O11581" s="59">
        <v>1</v>
      </c>
    </row>
    <row r="11582" spans="1:15" x14ac:dyDescent="0.2">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9">
        <v>4</v>
      </c>
      <c r="H11582" s="50" t="s">
        <v>59</v>
      </c>
      <c r="I11582" s="185">
        <v>21.606200000000001</v>
      </c>
      <c r="J11582" s="41" t="s">
        <v>938</v>
      </c>
      <c r="K11582" s="41" t="s">
        <v>334</v>
      </c>
      <c r="L11582" s="193">
        <v>10.22418</v>
      </c>
      <c r="M11582" s="52" t="s">
        <v>938</v>
      </c>
      <c r="N11582" s="52" t="s">
        <v>116</v>
      </c>
      <c r="O11582" s="59">
        <v>1</v>
      </c>
    </row>
    <row r="11583" spans="1:15" x14ac:dyDescent="0.2">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9">
        <v>5</v>
      </c>
      <c r="H11583" s="50" t="s">
        <v>59</v>
      </c>
      <c r="I11583" s="185">
        <v>7.8008610000000003</v>
      </c>
      <c r="J11583" s="41" t="s">
        <v>938</v>
      </c>
      <c r="K11583" s="41" t="s">
        <v>334</v>
      </c>
      <c r="L11583" s="193">
        <v>10.914849999999999</v>
      </c>
      <c r="M11583" s="52" t="s">
        <v>938</v>
      </c>
      <c r="N11583" s="52" t="s">
        <v>116</v>
      </c>
      <c r="O11583" s="59">
        <v>1</v>
      </c>
    </row>
    <row r="11584" spans="1:15" x14ac:dyDescent="0.2">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9">
        <v>6</v>
      </c>
      <c r="H11584" s="50" t="s">
        <v>59</v>
      </c>
      <c r="I11584" s="185">
        <v>13.753590000000001</v>
      </c>
      <c r="J11584" s="41" t="s">
        <v>938</v>
      </c>
      <c r="K11584" s="41" t="s">
        <v>334</v>
      </c>
      <c r="O11584" s="59">
        <v>1</v>
      </c>
    </row>
    <row r="11585" spans="1:15" x14ac:dyDescent="0.2">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9">
        <v>8</v>
      </c>
      <c r="H11585" s="50" t="s">
        <v>59</v>
      </c>
      <c r="I11585" s="185">
        <v>9.0787030000000009</v>
      </c>
      <c r="J11585" s="41" t="s">
        <v>938</v>
      </c>
      <c r="K11585" s="41" t="s">
        <v>334</v>
      </c>
      <c r="O11585" s="59">
        <v>1</v>
      </c>
    </row>
    <row r="11586" spans="1:15" x14ac:dyDescent="0.2">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9">
        <v>12</v>
      </c>
      <c r="H11586" s="50" t="s">
        <v>59</v>
      </c>
      <c r="I11586" s="185" t="s">
        <v>1029</v>
      </c>
      <c r="J11586" s="41" t="s">
        <v>938</v>
      </c>
      <c r="K11586" s="41" t="s">
        <v>334</v>
      </c>
      <c r="O11586" s="59">
        <v>1</v>
      </c>
    </row>
    <row r="11587" spans="1:15" x14ac:dyDescent="0.2">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9">
        <v>1</v>
      </c>
      <c r="H11587" s="50" t="s">
        <v>59</v>
      </c>
      <c r="I11587" s="185">
        <v>57.08128</v>
      </c>
      <c r="J11587" s="41" t="s">
        <v>938</v>
      </c>
      <c r="K11587" s="41" t="s">
        <v>334</v>
      </c>
      <c r="L11587" s="193">
        <v>24.87125</v>
      </c>
      <c r="M11587" s="52" t="s">
        <v>938</v>
      </c>
      <c r="N11587" s="52" t="s">
        <v>116</v>
      </c>
      <c r="O11587" s="59">
        <v>1</v>
      </c>
    </row>
    <row r="11588" spans="1:15" x14ac:dyDescent="0.2">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9">
        <v>2</v>
      </c>
      <c r="H11588" s="50" t="s">
        <v>59</v>
      </c>
      <c r="I11588" s="185">
        <v>30.564160000000001</v>
      </c>
      <c r="J11588" s="41" t="s">
        <v>938</v>
      </c>
      <c r="K11588" s="41" t="s">
        <v>334</v>
      </c>
      <c r="L11588" s="193">
        <v>12.85014</v>
      </c>
      <c r="M11588" s="52" t="s">
        <v>938</v>
      </c>
      <c r="N11588" s="52" t="s">
        <v>116</v>
      </c>
      <c r="O11588" s="59">
        <v>1</v>
      </c>
    </row>
    <row r="11589" spans="1:15" x14ac:dyDescent="0.2">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9">
        <v>3</v>
      </c>
      <c r="H11589" s="50" t="s">
        <v>59</v>
      </c>
      <c r="I11589" s="185">
        <v>14.82427</v>
      </c>
      <c r="J11589" s="41" t="s">
        <v>938</v>
      </c>
      <c r="K11589" s="41" t="s">
        <v>334</v>
      </c>
      <c r="L11589" s="193">
        <v>6.9088399999999996</v>
      </c>
      <c r="M11589" s="52" t="s">
        <v>938</v>
      </c>
      <c r="N11589" s="52" t="s">
        <v>116</v>
      </c>
      <c r="O11589" s="59">
        <v>1</v>
      </c>
    </row>
    <row r="11590" spans="1:15" x14ac:dyDescent="0.2">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9">
        <v>4</v>
      </c>
      <c r="H11590" s="50" t="s">
        <v>59</v>
      </c>
      <c r="I11590" s="185">
        <v>4.0583</v>
      </c>
      <c r="J11590" s="41" t="s">
        <v>938</v>
      </c>
      <c r="K11590" s="41" t="s">
        <v>334</v>
      </c>
      <c r="L11590" s="193">
        <v>5.6658600000000003</v>
      </c>
      <c r="M11590" s="52" t="s">
        <v>938</v>
      </c>
      <c r="N11590" s="52" t="s">
        <v>116</v>
      </c>
      <c r="O11590" s="59">
        <v>1</v>
      </c>
    </row>
    <row r="11591" spans="1:15" x14ac:dyDescent="0.2">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9">
        <v>5</v>
      </c>
      <c r="H11591" s="50" t="s">
        <v>59</v>
      </c>
      <c r="I11591" s="185">
        <v>3.5168789999999999</v>
      </c>
      <c r="J11591" s="41" t="s">
        <v>938</v>
      </c>
      <c r="K11591" s="41" t="s">
        <v>334</v>
      </c>
      <c r="L11591" s="193">
        <v>4.8366600000000002</v>
      </c>
      <c r="M11591" s="52" t="s">
        <v>938</v>
      </c>
      <c r="N11591" s="52" t="s">
        <v>116</v>
      </c>
      <c r="O11591" s="59">
        <v>1</v>
      </c>
    </row>
    <row r="11592" spans="1:15" x14ac:dyDescent="0.2">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9">
        <v>6</v>
      </c>
      <c r="H11592" s="50" t="s">
        <v>59</v>
      </c>
      <c r="I11592" s="185">
        <v>7.1210889999999996</v>
      </c>
      <c r="J11592" s="41" t="s">
        <v>938</v>
      </c>
      <c r="K11592" s="41" t="s">
        <v>334</v>
      </c>
      <c r="L11592" s="193">
        <v>2.3496090000000001</v>
      </c>
      <c r="M11592" s="52" t="s">
        <v>938</v>
      </c>
      <c r="N11592" s="52" t="s">
        <v>116</v>
      </c>
      <c r="O11592" s="59">
        <v>1</v>
      </c>
    </row>
    <row r="11593" spans="1:15" x14ac:dyDescent="0.2">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9">
        <v>8</v>
      </c>
      <c r="H11593" s="50" t="s">
        <v>59</v>
      </c>
      <c r="I11593" s="185">
        <v>4.519107</v>
      </c>
      <c r="J11593" s="41" t="s">
        <v>938</v>
      </c>
      <c r="K11593" s="41" t="s">
        <v>334</v>
      </c>
      <c r="L11593" s="193">
        <v>3.8692929999999999</v>
      </c>
      <c r="M11593" s="52" t="s">
        <v>938</v>
      </c>
      <c r="N11593" s="52" t="s">
        <v>116</v>
      </c>
      <c r="O11593" s="59">
        <v>1</v>
      </c>
    </row>
    <row r="11594" spans="1:15" x14ac:dyDescent="0.2">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9">
        <v>12</v>
      </c>
      <c r="H11594" s="50" t="s">
        <v>59</v>
      </c>
      <c r="I11594" s="185" t="s">
        <v>1029</v>
      </c>
      <c r="J11594" s="41" t="s">
        <v>938</v>
      </c>
      <c r="K11594" s="41" t="s">
        <v>334</v>
      </c>
      <c r="O11594" s="59">
        <v>1</v>
      </c>
    </row>
    <row r="11595" spans="1:15" x14ac:dyDescent="0.2">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9">
        <v>1</v>
      </c>
      <c r="H11595" s="50" t="s">
        <v>59</v>
      </c>
      <c r="I11595" s="185">
        <v>43.678649999999998</v>
      </c>
      <c r="J11595" s="41" t="s">
        <v>938</v>
      </c>
      <c r="K11595" s="41" t="s">
        <v>334</v>
      </c>
      <c r="L11595" s="193">
        <v>35.09507</v>
      </c>
      <c r="M11595" s="52" t="s">
        <v>938</v>
      </c>
      <c r="N11595" s="52" t="s">
        <v>116</v>
      </c>
      <c r="O11595" s="59">
        <v>1</v>
      </c>
    </row>
    <row r="11596" spans="1:15" x14ac:dyDescent="0.2">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9">
        <v>2</v>
      </c>
      <c r="H11596" s="50" t="s">
        <v>59</v>
      </c>
      <c r="I11596" s="185">
        <v>22.41198</v>
      </c>
      <c r="J11596" s="41" t="s">
        <v>938</v>
      </c>
      <c r="K11596" s="41" t="s">
        <v>334</v>
      </c>
      <c r="L11596" s="193">
        <v>18.10004</v>
      </c>
      <c r="M11596" s="52" t="s">
        <v>938</v>
      </c>
      <c r="N11596" s="52" t="s">
        <v>116</v>
      </c>
      <c r="O11596" s="59">
        <v>1</v>
      </c>
    </row>
    <row r="11597" spans="1:15" x14ac:dyDescent="0.2">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9">
        <v>3</v>
      </c>
      <c r="H11597" s="50" t="s">
        <v>59</v>
      </c>
      <c r="I11597" s="185">
        <v>10.54119</v>
      </c>
      <c r="J11597" s="41" t="s">
        <v>938</v>
      </c>
      <c r="K11597" s="41" t="s">
        <v>334</v>
      </c>
      <c r="L11597" s="193">
        <v>9.6718650000000004</v>
      </c>
      <c r="M11597" s="52" t="s">
        <v>938</v>
      </c>
      <c r="N11597" s="52" t="s">
        <v>116</v>
      </c>
      <c r="O11597" s="59">
        <v>1</v>
      </c>
    </row>
    <row r="11598" spans="1:15" x14ac:dyDescent="0.2">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9">
        <v>4</v>
      </c>
      <c r="H11598" s="50" t="s">
        <v>59</v>
      </c>
      <c r="I11598" s="185">
        <v>5.4399959999999998</v>
      </c>
      <c r="J11598" s="41" t="s">
        <v>938</v>
      </c>
      <c r="K11598" s="41" t="s">
        <v>334</v>
      </c>
      <c r="L11598" s="193">
        <v>6.9084789999999998</v>
      </c>
      <c r="M11598" s="52" t="s">
        <v>938</v>
      </c>
      <c r="N11598" s="52" t="s">
        <v>116</v>
      </c>
      <c r="O11598" s="59">
        <v>1</v>
      </c>
    </row>
    <row r="11599" spans="1:15" x14ac:dyDescent="0.2">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9">
        <v>5</v>
      </c>
      <c r="H11599" s="50" t="s">
        <v>59</v>
      </c>
      <c r="I11599" s="185">
        <v>3.2407210000000002</v>
      </c>
      <c r="J11599" s="41" t="s">
        <v>938</v>
      </c>
      <c r="K11599" s="41" t="s">
        <v>334</v>
      </c>
      <c r="L11599" s="193">
        <v>5.5266010000000003</v>
      </c>
      <c r="M11599" s="52" t="s">
        <v>938</v>
      </c>
      <c r="N11599" s="52" t="s">
        <v>116</v>
      </c>
      <c r="O11599" s="59">
        <v>1</v>
      </c>
    </row>
    <row r="11600" spans="1:15" x14ac:dyDescent="0.2">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9">
        <v>6</v>
      </c>
      <c r="H11600" s="50" t="s">
        <v>59</v>
      </c>
      <c r="I11600" s="185">
        <v>6.4304230000000002</v>
      </c>
      <c r="J11600" s="41" t="s">
        <v>938</v>
      </c>
      <c r="K11600" s="41" t="s">
        <v>334</v>
      </c>
      <c r="L11600" s="193">
        <v>6.7704909999999998</v>
      </c>
      <c r="M11600" s="52" t="s">
        <v>938</v>
      </c>
      <c r="N11600" s="52" t="s">
        <v>116</v>
      </c>
      <c r="O11600" s="59">
        <v>1</v>
      </c>
    </row>
    <row r="11601" spans="1:15" x14ac:dyDescent="0.2">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9">
        <v>8</v>
      </c>
      <c r="H11601" s="50" t="s">
        <v>59</v>
      </c>
      <c r="I11601" s="185">
        <v>4.3807559999999999</v>
      </c>
      <c r="J11601" s="41" t="s">
        <v>938</v>
      </c>
      <c r="K11601" s="41" t="s">
        <v>334</v>
      </c>
      <c r="L11601" s="193">
        <v>3.7305779999999999</v>
      </c>
      <c r="M11601" s="52" t="s">
        <v>938</v>
      </c>
      <c r="N11601" s="52" t="s">
        <v>116</v>
      </c>
      <c r="O11601" s="59">
        <v>1</v>
      </c>
    </row>
    <row r="11602" spans="1:15" x14ac:dyDescent="0.2">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9">
        <v>12</v>
      </c>
      <c r="H11602" s="50" t="s">
        <v>59</v>
      </c>
      <c r="I11602" s="185" t="s">
        <v>1029</v>
      </c>
      <c r="J11602" s="41" t="s">
        <v>938</v>
      </c>
      <c r="K11602" s="41" t="s">
        <v>334</v>
      </c>
      <c r="O11602" s="59">
        <v>1</v>
      </c>
    </row>
    <row r="11603" spans="1:15" x14ac:dyDescent="0.2">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9">
        <v>1</v>
      </c>
      <c r="H11603" s="50" t="s">
        <v>59</v>
      </c>
      <c r="I11603" s="185">
        <v>52.131709999999998</v>
      </c>
      <c r="J11603" s="41" t="s">
        <v>938</v>
      </c>
      <c r="K11603" s="41" t="s">
        <v>334</v>
      </c>
      <c r="L11603" s="193">
        <v>34.939349999999997</v>
      </c>
      <c r="M11603" s="52" t="s">
        <v>938</v>
      </c>
      <c r="N11603" s="52" t="s">
        <v>116</v>
      </c>
      <c r="O11603" s="59">
        <v>1</v>
      </c>
    </row>
    <row r="11604" spans="1:15" x14ac:dyDescent="0.2">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9">
        <v>2</v>
      </c>
      <c r="H11604" s="50" t="s">
        <v>59</v>
      </c>
      <c r="I11604" s="185">
        <v>26.4818</v>
      </c>
      <c r="J11604" s="41" t="s">
        <v>938</v>
      </c>
      <c r="K11604" s="41" t="s">
        <v>334</v>
      </c>
      <c r="L11604" s="193">
        <v>17.19238</v>
      </c>
      <c r="M11604" s="52" t="s">
        <v>938</v>
      </c>
      <c r="N11604" s="52" t="s">
        <v>116</v>
      </c>
      <c r="O11604" s="59">
        <v>1</v>
      </c>
    </row>
    <row r="11605" spans="1:15" x14ac:dyDescent="0.2">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9">
        <v>3</v>
      </c>
      <c r="H11605" s="50" t="s">
        <v>59</v>
      </c>
      <c r="I11605" s="185">
        <v>12.201040000000001</v>
      </c>
      <c r="J11605" s="41" t="s">
        <v>938</v>
      </c>
      <c r="K11605" s="41" t="s">
        <v>334</v>
      </c>
      <c r="L11605" s="193">
        <v>9.0121310000000001</v>
      </c>
      <c r="M11605" s="52" t="s">
        <v>938</v>
      </c>
      <c r="N11605" s="52" t="s">
        <v>116</v>
      </c>
      <c r="O11605" s="59">
        <v>1</v>
      </c>
    </row>
    <row r="11606" spans="1:15" x14ac:dyDescent="0.2">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9">
        <v>4</v>
      </c>
      <c r="H11606" s="50" t="s">
        <v>59</v>
      </c>
      <c r="I11606" s="185">
        <v>5.6845759999999999</v>
      </c>
      <c r="J11606" s="41" t="s">
        <v>938</v>
      </c>
      <c r="K11606" s="41" t="s">
        <v>334</v>
      </c>
      <c r="L11606" s="193">
        <v>6.7937599999999998</v>
      </c>
      <c r="M11606" s="52" t="s">
        <v>938</v>
      </c>
      <c r="N11606" s="52" t="s">
        <v>116</v>
      </c>
      <c r="O11606" s="59">
        <v>1</v>
      </c>
    </row>
    <row r="11607" spans="1:15" x14ac:dyDescent="0.2">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9">
        <v>5</v>
      </c>
      <c r="H11607" s="50" t="s">
        <v>59</v>
      </c>
      <c r="I11607" s="185">
        <v>3.1889080000000001</v>
      </c>
      <c r="J11607" s="41" t="s">
        <v>938</v>
      </c>
      <c r="K11607" s="41" t="s">
        <v>334</v>
      </c>
      <c r="L11607" s="193">
        <v>6.5164650000000002</v>
      </c>
      <c r="M11607" s="52" t="s">
        <v>938</v>
      </c>
      <c r="N11607" s="52" t="s">
        <v>116</v>
      </c>
      <c r="O11607" s="59">
        <v>1</v>
      </c>
    </row>
    <row r="11608" spans="1:15" x14ac:dyDescent="0.2">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9">
        <v>6</v>
      </c>
      <c r="H11608" s="50" t="s">
        <v>59</v>
      </c>
      <c r="I11608" s="185">
        <v>6.7937609999999999</v>
      </c>
      <c r="J11608" s="41" t="s">
        <v>938</v>
      </c>
      <c r="K11608" s="41" t="s">
        <v>334</v>
      </c>
      <c r="L11608" s="193">
        <v>6.2391680000000003</v>
      </c>
      <c r="M11608" s="52" t="s">
        <v>938</v>
      </c>
      <c r="N11608" s="52" t="s">
        <v>116</v>
      </c>
      <c r="O11608" s="59">
        <v>1</v>
      </c>
    </row>
    <row r="11609" spans="1:15" x14ac:dyDescent="0.2">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9">
        <v>8</v>
      </c>
      <c r="H11609" s="50" t="s">
        <v>59</v>
      </c>
      <c r="I11609" s="185">
        <v>4.1594449999999998</v>
      </c>
      <c r="J11609" s="41" t="s">
        <v>938</v>
      </c>
      <c r="K11609" s="41" t="s">
        <v>334</v>
      </c>
      <c r="L11609" s="193">
        <v>4.2980939999999999</v>
      </c>
      <c r="M11609" s="52" t="s">
        <v>938</v>
      </c>
      <c r="N11609" s="52" t="s">
        <v>116</v>
      </c>
      <c r="O11609" s="59">
        <v>1</v>
      </c>
    </row>
    <row r="11610" spans="1:15" x14ac:dyDescent="0.2">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9">
        <v>12</v>
      </c>
      <c r="H11610" s="50" t="s">
        <v>59</v>
      </c>
      <c r="I11610" s="185" t="s">
        <v>1029</v>
      </c>
      <c r="J11610" s="41" t="s">
        <v>938</v>
      </c>
      <c r="K11610" s="41" t="s">
        <v>334</v>
      </c>
      <c r="O11610" s="59">
        <v>1</v>
      </c>
    </row>
    <row r="11611" spans="1:15" x14ac:dyDescent="0.2">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9">
        <v>1</v>
      </c>
      <c r="H11611" s="50" t="s">
        <v>59</v>
      </c>
      <c r="I11611" s="185">
        <v>35.771230000000003</v>
      </c>
      <c r="J11611" s="41" t="s">
        <v>938</v>
      </c>
      <c r="K11611" s="41" t="s">
        <v>334</v>
      </c>
      <c r="L11611" s="193">
        <v>29.94801</v>
      </c>
      <c r="M11611" s="52" t="s">
        <v>938</v>
      </c>
      <c r="N11611" s="52" t="s">
        <v>116</v>
      </c>
      <c r="O11611" s="59">
        <v>1</v>
      </c>
    </row>
    <row r="11612" spans="1:15" x14ac:dyDescent="0.2">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9">
        <v>2</v>
      </c>
      <c r="H11612" s="50" t="s">
        <v>59</v>
      </c>
      <c r="I11612" s="185">
        <v>18.717500000000001</v>
      </c>
      <c r="J11612" s="41" t="s">
        <v>938</v>
      </c>
      <c r="K11612" s="41" t="s">
        <v>334</v>
      </c>
      <c r="L11612" s="193">
        <v>18.440200000000001</v>
      </c>
      <c r="M11612" s="52" t="s">
        <v>938</v>
      </c>
      <c r="N11612" s="52" t="s">
        <v>116</v>
      </c>
      <c r="O11612" s="59">
        <v>1</v>
      </c>
    </row>
    <row r="11613" spans="1:15" x14ac:dyDescent="0.2">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9">
        <v>3</v>
      </c>
      <c r="H11613" s="50" t="s">
        <v>59</v>
      </c>
      <c r="I11613" s="185">
        <v>9.1507799999999992</v>
      </c>
      <c r="J11613" s="41" t="s">
        <v>938</v>
      </c>
      <c r="K11613" s="41" t="s">
        <v>334</v>
      </c>
      <c r="L11613" s="193">
        <v>9.9826689999999996</v>
      </c>
      <c r="M11613" s="52" t="s">
        <v>938</v>
      </c>
      <c r="N11613" s="52" t="s">
        <v>116</v>
      </c>
      <c r="O11613" s="59">
        <v>1</v>
      </c>
    </row>
    <row r="11614" spans="1:15" x14ac:dyDescent="0.2">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9">
        <v>4</v>
      </c>
      <c r="H11614" s="50" t="s">
        <v>59</v>
      </c>
      <c r="I11614" s="185">
        <v>4.1594449999999998</v>
      </c>
      <c r="J11614" s="41" t="s">
        <v>938</v>
      </c>
      <c r="K11614" s="41" t="s">
        <v>334</v>
      </c>
      <c r="L11614" s="193">
        <v>6.2391670000000001</v>
      </c>
      <c r="M11614" s="52" t="s">
        <v>938</v>
      </c>
      <c r="N11614" s="52" t="s">
        <v>116</v>
      </c>
      <c r="O11614" s="59">
        <v>1</v>
      </c>
    </row>
    <row r="11615" spans="1:15" x14ac:dyDescent="0.2">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9">
        <v>5</v>
      </c>
      <c r="H11615" s="50" t="s">
        <v>59</v>
      </c>
      <c r="I11615" s="185">
        <v>2.2183709999999999</v>
      </c>
      <c r="J11615" s="41" t="s">
        <v>938</v>
      </c>
      <c r="K11615" s="41" t="s">
        <v>334</v>
      </c>
      <c r="L11615" s="193">
        <v>4.020797</v>
      </c>
      <c r="M11615" s="52" t="s">
        <v>938</v>
      </c>
      <c r="N11615" s="52" t="s">
        <v>116</v>
      </c>
      <c r="O11615" s="59">
        <v>1</v>
      </c>
    </row>
    <row r="11616" spans="1:15" x14ac:dyDescent="0.2">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9">
        <v>6</v>
      </c>
      <c r="H11616" s="50" t="s">
        <v>59</v>
      </c>
      <c r="I11616" s="185">
        <v>5.129982</v>
      </c>
      <c r="J11616" s="41" t="s">
        <v>938</v>
      </c>
      <c r="K11616" s="41" t="s">
        <v>334</v>
      </c>
      <c r="L11616" s="193">
        <v>5.5459269999999998</v>
      </c>
      <c r="M11616" s="52" t="s">
        <v>938</v>
      </c>
      <c r="N11616" s="52" t="s">
        <v>116</v>
      </c>
      <c r="O11616" s="59">
        <v>1</v>
      </c>
    </row>
    <row r="11617" spans="1:16" x14ac:dyDescent="0.2">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9">
        <v>8</v>
      </c>
      <c r="H11617" s="50" t="s">
        <v>59</v>
      </c>
      <c r="I11617" s="185">
        <v>3.6048529999999999</v>
      </c>
      <c r="J11617" s="41" t="s">
        <v>938</v>
      </c>
      <c r="K11617" s="41" t="s">
        <v>334</v>
      </c>
      <c r="L11617" s="193">
        <v>3.6048529999999999</v>
      </c>
      <c r="M11617" s="52" t="s">
        <v>938</v>
      </c>
      <c r="N11617" s="52" t="s">
        <v>116</v>
      </c>
      <c r="O11617" s="59">
        <v>1</v>
      </c>
    </row>
    <row r="11618" spans="1:16" x14ac:dyDescent="0.2">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9">
        <v>12</v>
      </c>
      <c r="H11618" s="50" t="s">
        <v>59</v>
      </c>
      <c r="I11618" s="185" t="s">
        <v>1029</v>
      </c>
      <c r="J11618" s="41" t="s">
        <v>938</v>
      </c>
      <c r="K11618" s="41" t="s">
        <v>334</v>
      </c>
      <c r="O11618" s="59">
        <v>1</v>
      </c>
    </row>
    <row r="11619" spans="1:16" x14ac:dyDescent="0.2">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9">
        <v>0.25</v>
      </c>
      <c r="H11619" s="50" t="s">
        <v>59</v>
      </c>
      <c r="I11619" s="185">
        <v>4470.3770000000004</v>
      </c>
      <c r="J11619" s="41" t="s">
        <v>1186</v>
      </c>
      <c r="K11619" s="41" t="s">
        <v>334</v>
      </c>
      <c r="L11619" s="193">
        <v>736.08640000000003</v>
      </c>
      <c r="M11619" s="52" t="s">
        <v>1186</v>
      </c>
      <c r="N11619" s="52" t="s">
        <v>116</v>
      </c>
      <c r="O11619" s="59">
        <v>5</v>
      </c>
      <c r="P11619" s="42" t="s">
        <v>4056</v>
      </c>
    </row>
    <row r="11620" spans="1:16" x14ac:dyDescent="0.2">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9">
        <v>0.5</v>
      </c>
      <c r="H11620" s="50" t="s">
        <v>59</v>
      </c>
      <c r="I11620" s="185">
        <v>6588.8689999999997</v>
      </c>
      <c r="J11620" s="41" t="s">
        <v>1186</v>
      </c>
      <c r="K11620" s="41" t="s">
        <v>334</v>
      </c>
      <c r="L11620" s="193">
        <v>592.45950000000005</v>
      </c>
      <c r="M11620" s="52" t="s">
        <v>1186</v>
      </c>
      <c r="N11620" s="52" t="s">
        <v>116</v>
      </c>
      <c r="O11620" s="59">
        <v>5</v>
      </c>
      <c r="P11620" s="42" t="s">
        <v>4056</v>
      </c>
    </row>
    <row r="11621" spans="1:16" x14ac:dyDescent="0.2">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9">
        <v>1</v>
      </c>
      <c r="H11621" s="50" t="s">
        <v>59</v>
      </c>
      <c r="I11621" s="185">
        <v>8850.9869999999992</v>
      </c>
      <c r="J11621" s="41" t="s">
        <v>1186</v>
      </c>
      <c r="K11621" s="41" t="s">
        <v>334</v>
      </c>
      <c r="L11621" s="193">
        <v>484.74020000000002</v>
      </c>
      <c r="M11621" s="52" t="s">
        <v>1186</v>
      </c>
      <c r="N11621" s="52" t="s">
        <v>116</v>
      </c>
      <c r="O11621" s="59">
        <v>5</v>
      </c>
      <c r="P11621" s="42" t="s">
        <v>4056</v>
      </c>
    </row>
    <row r="11622" spans="1:16" x14ac:dyDescent="0.2">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9">
        <v>2</v>
      </c>
      <c r="H11622" s="50" t="s">
        <v>59</v>
      </c>
      <c r="I11622" s="185">
        <v>4506.2839999999997</v>
      </c>
      <c r="J11622" s="41" t="s">
        <v>1186</v>
      </c>
      <c r="K11622" s="41" t="s">
        <v>334</v>
      </c>
      <c r="L11622" s="193">
        <v>538.59910000000002</v>
      </c>
      <c r="M11622" s="52" t="s">
        <v>1186</v>
      </c>
      <c r="N11622" s="52" t="s">
        <v>116</v>
      </c>
      <c r="O11622" s="59">
        <v>5</v>
      </c>
      <c r="P11622" s="42" t="s">
        <v>4056</v>
      </c>
    </row>
    <row r="11623" spans="1:16" x14ac:dyDescent="0.2">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9">
        <v>4</v>
      </c>
      <c r="H11623" s="50" t="s">
        <v>59</v>
      </c>
      <c r="I11623" s="185">
        <v>2567.3249999999998</v>
      </c>
      <c r="J11623" s="41" t="s">
        <v>1186</v>
      </c>
      <c r="K11623" s="41" t="s">
        <v>334</v>
      </c>
      <c r="L11623" s="193">
        <v>269.2998</v>
      </c>
      <c r="M11623" s="52" t="s">
        <v>1186</v>
      </c>
      <c r="N11623" s="52" t="s">
        <v>116</v>
      </c>
      <c r="O11623" s="59">
        <v>5</v>
      </c>
      <c r="P11623" s="42" t="s">
        <v>4056</v>
      </c>
    </row>
    <row r="11624" spans="1:16" x14ac:dyDescent="0.2">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9">
        <v>8</v>
      </c>
      <c r="H11624" s="50" t="s">
        <v>59</v>
      </c>
      <c r="I11624" s="185">
        <v>1921.0050000000001</v>
      </c>
      <c r="J11624" s="41" t="s">
        <v>1186</v>
      </c>
      <c r="K11624" s="41" t="s">
        <v>334</v>
      </c>
      <c r="L11624" s="193">
        <v>341.11340000000001</v>
      </c>
      <c r="M11624" s="52" t="s">
        <v>1186</v>
      </c>
      <c r="N11624" s="52" t="s">
        <v>116</v>
      </c>
      <c r="O11624" s="59">
        <v>5</v>
      </c>
      <c r="P11624" s="42" t="s">
        <v>4056</v>
      </c>
    </row>
    <row r="11625" spans="1:16" x14ac:dyDescent="0.2">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9">
        <v>10</v>
      </c>
      <c r="H11625" s="50" t="s">
        <v>59</v>
      </c>
      <c r="I11625" s="185">
        <v>736.08619999999996</v>
      </c>
      <c r="J11625" s="41" t="s">
        <v>1186</v>
      </c>
      <c r="K11625" s="41" t="s">
        <v>334</v>
      </c>
      <c r="L11625" s="193">
        <v>269.2998</v>
      </c>
      <c r="M11625" s="52" t="s">
        <v>1186</v>
      </c>
      <c r="N11625" s="52" t="s">
        <v>116</v>
      </c>
      <c r="O11625" s="59">
        <v>5</v>
      </c>
      <c r="P11625" s="42" t="s">
        <v>4056</v>
      </c>
    </row>
    <row r="11626" spans="1:16" x14ac:dyDescent="0.2">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9">
        <v>12</v>
      </c>
      <c r="H11626" s="50" t="s">
        <v>59</v>
      </c>
      <c r="I11626" s="185">
        <v>1472.172</v>
      </c>
      <c r="J11626" s="41" t="s">
        <v>1186</v>
      </c>
      <c r="K11626" s="41" t="s">
        <v>334</v>
      </c>
      <c r="L11626" s="193">
        <v>394.97340000000003</v>
      </c>
      <c r="M11626" s="52" t="s">
        <v>1186</v>
      </c>
      <c r="N11626" s="52" t="s">
        <v>116</v>
      </c>
      <c r="O11626" s="59">
        <v>5</v>
      </c>
      <c r="P11626" s="42" t="s">
        <v>4056</v>
      </c>
    </row>
    <row r="11627" spans="1:16" x14ac:dyDescent="0.2">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9">
        <v>0.25</v>
      </c>
      <c r="H11627" s="50" t="s">
        <v>59</v>
      </c>
      <c r="I11627" s="185">
        <v>2.8739499999999998</v>
      </c>
      <c r="J11627" s="41" t="s">
        <v>938</v>
      </c>
      <c r="K11627" s="41" t="s">
        <v>334</v>
      </c>
      <c r="O11627" s="59">
        <v>0.4</v>
      </c>
    </row>
    <row r="11628" spans="1:16" x14ac:dyDescent="0.2">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9">
        <v>0.5</v>
      </c>
      <c r="H11628" s="50" t="s">
        <v>59</v>
      </c>
      <c r="I11628" s="185">
        <v>40.537820000000004</v>
      </c>
      <c r="J11628" s="41" t="s">
        <v>938</v>
      </c>
      <c r="K11628" s="41" t="s">
        <v>334</v>
      </c>
      <c r="O11628" s="59">
        <v>0.4</v>
      </c>
    </row>
    <row r="11629" spans="1:16" x14ac:dyDescent="0.2">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9">
        <v>0.75</v>
      </c>
      <c r="H11629" s="50" t="s">
        <v>59</v>
      </c>
      <c r="I11629" s="185">
        <v>76.689080000000004</v>
      </c>
      <c r="J11629" s="41" t="s">
        <v>938</v>
      </c>
      <c r="K11629" s="41" t="s">
        <v>334</v>
      </c>
      <c r="O11629" s="59">
        <v>0.4</v>
      </c>
    </row>
    <row r="11630" spans="1:16" x14ac:dyDescent="0.2">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9">
        <v>1</v>
      </c>
      <c r="H11630" s="50" t="s">
        <v>59</v>
      </c>
      <c r="I11630" s="185">
        <v>85.462180000000004</v>
      </c>
      <c r="J11630" s="41" t="s">
        <v>938</v>
      </c>
      <c r="K11630" s="41" t="s">
        <v>334</v>
      </c>
      <c r="O11630" s="59">
        <v>0.4</v>
      </c>
    </row>
    <row r="11631" spans="1:16" x14ac:dyDescent="0.2">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9">
        <v>1.25</v>
      </c>
      <c r="H11631" s="50" t="s">
        <v>59</v>
      </c>
      <c r="I11631" s="185">
        <v>73.815119999999993</v>
      </c>
      <c r="J11631" s="41" t="s">
        <v>938</v>
      </c>
      <c r="K11631" s="41" t="s">
        <v>334</v>
      </c>
      <c r="O11631" s="59">
        <v>0.4</v>
      </c>
    </row>
    <row r="11632" spans="1:16" x14ac:dyDescent="0.2">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9">
        <v>1.5</v>
      </c>
      <c r="H11632" s="50" t="s">
        <v>59</v>
      </c>
      <c r="I11632" s="185">
        <v>65.495800000000003</v>
      </c>
      <c r="J11632" s="41" t="s">
        <v>938</v>
      </c>
      <c r="K11632" s="41" t="s">
        <v>334</v>
      </c>
      <c r="O11632" s="59">
        <v>0.4</v>
      </c>
    </row>
    <row r="11633" spans="1:15" x14ac:dyDescent="0.2">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9">
        <v>1.75</v>
      </c>
      <c r="H11633" s="50" t="s">
        <v>59</v>
      </c>
      <c r="I11633" s="185">
        <v>53.092440000000003</v>
      </c>
      <c r="J11633" s="41" t="s">
        <v>938</v>
      </c>
      <c r="K11633" s="41" t="s">
        <v>334</v>
      </c>
      <c r="O11633" s="59">
        <v>0.4</v>
      </c>
    </row>
    <row r="11634" spans="1:15" x14ac:dyDescent="0.2">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9">
        <v>2</v>
      </c>
      <c r="H11634" s="50" t="s">
        <v>59</v>
      </c>
      <c r="I11634" s="185">
        <v>40.084029999999998</v>
      </c>
      <c r="J11634" s="41" t="s">
        <v>938</v>
      </c>
      <c r="K11634" s="41" t="s">
        <v>334</v>
      </c>
      <c r="O11634" s="59">
        <v>0.4</v>
      </c>
    </row>
    <row r="11635" spans="1:15" x14ac:dyDescent="0.2">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9">
        <v>2.5</v>
      </c>
      <c r="H11635" s="50" t="s">
        <v>59</v>
      </c>
      <c r="I11635" s="185">
        <v>26.773109999999999</v>
      </c>
      <c r="J11635" s="41" t="s">
        <v>938</v>
      </c>
      <c r="K11635" s="41" t="s">
        <v>334</v>
      </c>
      <c r="O11635" s="59">
        <v>0.4</v>
      </c>
    </row>
    <row r="11636" spans="1:15" x14ac:dyDescent="0.2">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9">
        <v>3</v>
      </c>
      <c r="H11636" s="50" t="s">
        <v>59</v>
      </c>
      <c r="I11636" s="185">
        <v>18.151260000000001</v>
      </c>
      <c r="J11636" s="41" t="s">
        <v>938</v>
      </c>
      <c r="K11636" s="41" t="s">
        <v>334</v>
      </c>
      <c r="O11636" s="59">
        <v>0.4</v>
      </c>
    </row>
    <row r="11637" spans="1:15" x14ac:dyDescent="0.2">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9">
        <v>4</v>
      </c>
      <c r="H11637" s="50" t="s">
        <v>59</v>
      </c>
      <c r="I11637" s="185">
        <v>10.7395</v>
      </c>
      <c r="J11637" s="41" t="s">
        <v>938</v>
      </c>
      <c r="K11637" s="41" t="s">
        <v>334</v>
      </c>
      <c r="O11637" s="59">
        <v>0.4</v>
      </c>
    </row>
    <row r="11638" spans="1:15" x14ac:dyDescent="0.2">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9">
        <v>6</v>
      </c>
      <c r="H11638" s="50" t="s">
        <v>59</v>
      </c>
      <c r="I11638" s="185">
        <v>6.655462</v>
      </c>
      <c r="J11638" s="41" t="s">
        <v>938</v>
      </c>
      <c r="K11638" s="41" t="s">
        <v>334</v>
      </c>
      <c r="O11638" s="59">
        <v>0.4</v>
      </c>
    </row>
    <row r="11639" spans="1:15" x14ac:dyDescent="0.2">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9">
        <v>8</v>
      </c>
      <c r="H11639" s="50" t="s">
        <v>59</v>
      </c>
      <c r="I11639" s="185">
        <v>3.630252</v>
      </c>
      <c r="J11639" s="41" t="s">
        <v>938</v>
      </c>
      <c r="K11639" s="41" t="s">
        <v>334</v>
      </c>
      <c r="O11639" s="59">
        <v>0.4</v>
      </c>
    </row>
    <row r="11640" spans="1:15" x14ac:dyDescent="0.2">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9">
        <v>10</v>
      </c>
      <c r="H11640" s="50" t="s">
        <v>59</v>
      </c>
      <c r="I11640" s="185">
        <v>2.1176469999999998</v>
      </c>
      <c r="J11640" s="41" t="s">
        <v>938</v>
      </c>
      <c r="K11640" s="41" t="s">
        <v>334</v>
      </c>
      <c r="O11640" s="59">
        <v>0.4</v>
      </c>
    </row>
    <row r="11641" spans="1:15" x14ac:dyDescent="0.2">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9">
        <v>12</v>
      </c>
      <c r="H11641" s="50" t="s">
        <v>59</v>
      </c>
      <c r="I11641" s="185">
        <v>1.2100839999999999</v>
      </c>
      <c r="J11641" s="41" t="s">
        <v>938</v>
      </c>
      <c r="K11641" s="41" t="s">
        <v>334</v>
      </c>
      <c r="O11641" s="59">
        <v>0.4</v>
      </c>
    </row>
    <row r="11642" spans="1:15" x14ac:dyDescent="0.2">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9">
        <v>14</v>
      </c>
      <c r="H11642" s="50" t="s">
        <v>59</v>
      </c>
      <c r="I11642" s="185">
        <v>0.60504199999999997</v>
      </c>
      <c r="J11642" s="41" t="s">
        <v>938</v>
      </c>
      <c r="K11642" s="41" t="s">
        <v>334</v>
      </c>
      <c r="O11642" s="59">
        <v>0.4</v>
      </c>
    </row>
    <row r="11643" spans="1:15" x14ac:dyDescent="0.2">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9">
        <v>0.25</v>
      </c>
      <c r="H11643" s="50" t="s">
        <v>59</v>
      </c>
      <c r="I11643" s="185">
        <v>4.2352939999999997</v>
      </c>
      <c r="J11643" s="41" t="s">
        <v>938</v>
      </c>
      <c r="K11643" s="41" t="s">
        <v>334</v>
      </c>
      <c r="O11643" s="59">
        <v>0.4</v>
      </c>
    </row>
    <row r="11644" spans="1:15" x14ac:dyDescent="0.2">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9">
        <v>0.5</v>
      </c>
      <c r="H11644" s="50" t="s">
        <v>59</v>
      </c>
      <c r="I11644" s="185">
        <v>42.201680000000003</v>
      </c>
      <c r="J11644" s="41" t="s">
        <v>938</v>
      </c>
      <c r="K11644" s="41" t="s">
        <v>334</v>
      </c>
      <c r="O11644" s="59">
        <v>0.4</v>
      </c>
    </row>
    <row r="11645" spans="1:15" x14ac:dyDescent="0.2">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9">
        <v>0.75</v>
      </c>
      <c r="H11645" s="50" t="s">
        <v>59</v>
      </c>
      <c r="I11645" s="185">
        <v>83.949579999999997</v>
      </c>
      <c r="J11645" s="41" t="s">
        <v>938</v>
      </c>
      <c r="K11645" s="41" t="s">
        <v>334</v>
      </c>
      <c r="O11645" s="59">
        <v>0.4</v>
      </c>
    </row>
    <row r="11646" spans="1:15" x14ac:dyDescent="0.2">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9">
        <v>1</v>
      </c>
      <c r="H11646" s="50" t="s">
        <v>59</v>
      </c>
      <c r="I11646" s="185">
        <v>83.344539999999995</v>
      </c>
      <c r="J11646" s="41" t="s">
        <v>938</v>
      </c>
      <c r="K11646" s="41" t="s">
        <v>334</v>
      </c>
      <c r="O11646" s="59">
        <v>0.4</v>
      </c>
    </row>
    <row r="11647" spans="1:15" x14ac:dyDescent="0.2">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9">
        <v>1.25</v>
      </c>
      <c r="H11647" s="50" t="s">
        <v>59</v>
      </c>
      <c r="I11647" s="185">
        <v>79.563029999999998</v>
      </c>
      <c r="J11647" s="41" t="s">
        <v>938</v>
      </c>
      <c r="K11647" s="41" t="s">
        <v>334</v>
      </c>
      <c r="O11647" s="59">
        <v>0.4</v>
      </c>
    </row>
    <row r="11648" spans="1:15" x14ac:dyDescent="0.2">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9">
        <v>1.5</v>
      </c>
      <c r="H11648" s="50" t="s">
        <v>59</v>
      </c>
      <c r="I11648" s="185">
        <v>64.739490000000004</v>
      </c>
      <c r="J11648" s="41" t="s">
        <v>938</v>
      </c>
      <c r="K11648" s="41" t="s">
        <v>334</v>
      </c>
      <c r="O11648" s="59">
        <v>0.4</v>
      </c>
    </row>
    <row r="11649" spans="1:15" x14ac:dyDescent="0.2">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9">
        <v>1.75</v>
      </c>
      <c r="H11649" s="50" t="s">
        <v>59</v>
      </c>
      <c r="I11649" s="185">
        <v>52.941180000000003</v>
      </c>
      <c r="J11649" s="41" t="s">
        <v>938</v>
      </c>
      <c r="K11649" s="41" t="s">
        <v>334</v>
      </c>
      <c r="O11649" s="59">
        <v>0.4</v>
      </c>
    </row>
    <row r="11650" spans="1:15" x14ac:dyDescent="0.2">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9">
        <v>2</v>
      </c>
      <c r="H11650" s="50" t="s">
        <v>59</v>
      </c>
      <c r="I11650" s="185">
        <v>44.01681</v>
      </c>
      <c r="J11650" s="41" t="s">
        <v>938</v>
      </c>
      <c r="K11650" s="41" t="s">
        <v>334</v>
      </c>
      <c r="O11650" s="59">
        <v>0.4</v>
      </c>
    </row>
    <row r="11651" spans="1:15" x14ac:dyDescent="0.2">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9">
        <v>2.5</v>
      </c>
      <c r="H11651" s="50" t="s">
        <v>59</v>
      </c>
      <c r="I11651" s="185">
        <v>28.7395</v>
      </c>
      <c r="J11651" s="41" t="s">
        <v>938</v>
      </c>
      <c r="K11651" s="41" t="s">
        <v>334</v>
      </c>
      <c r="O11651" s="59">
        <v>0.4</v>
      </c>
    </row>
    <row r="11652" spans="1:15" x14ac:dyDescent="0.2">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9">
        <v>3</v>
      </c>
      <c r="H11652" s="50" t="s">
        <v>59</v>
      </c>
      <c r="I11652" s="185">
        <v>17.848739999999999</v>
      </c>
      <c r="J11652" s="41" t="s">
        <v>938</v>
      </c>
      <c r="K11652" s="41" t="s">
        <v>334</v>
      </c>
      <c r="O11652" s="59">
        <v>0.4</v>
      </c>
    </row>
    <row r="11653" spans="1:15" x14ac:dyDescent="0.2">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9">
        <v>4</v>
      </c>
      <c r="H11653" s="50" t="s">
        <v>59</v>
      </c>
      <c r="I11653" s="185">
        <v>10.436970000000001</v>
      </c>
      <c r="J11653" s="41" t="s">
        <v>938</v>
      </c>
      <c r="K11653" s="41" t="s">
        <v>334</v>
      </c>
      <c r="O11653" s="59">
        <v>0.4</v>
      </c>
    </row>
    <row r="11654" spans="1:15" x14ac:dyDescent="0.2">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9">
        <v>6</v>
      </c>
      <c r="H11654" s="50" t="s">
        <v>59</v>
      </c>
      <c r="I11654" s="185">
        <v>6.8067229999999999</v>
      </c>
      <c r="J11654" s="41" t="s">
        <v>938</v>
      </c>
      <c r="K11654" s="41" t="s">
        <v>334</v>
      </c>
      <c r="O11654" s="59">
        <v>0.4</v>
      </c>
    </row>
    <row r="11655" spans="1:15" x14ac:dyDescent="0.2">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9">
        <v>8</v>
      </c>
      <c r="H11655" s="50" t="s">
        <v>59</v>
      </c>
      <c r="I11655" s="185">
        <v>3.4789919999999999</v>
      </c>
      <c r="J11655" s="41" t="s">
        <v>938</v>
      </c>
      <c r="K11655" s="41" t="s">
        <v>334</v>
      </c>
      <c r="O11655" s="59">
        <v>0.4</v>
      </c>
    </row>
    <row r="11656" spans="1:15" x14ac:dyDescent="0.2">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9">
        <v>10</v>
      </c>
      <c r="H11656" s="50" t="s">
        <v>59</v>
      </c>
      <c r="I11656" s="185">
        <v>3.327731</v>
      </c>
      <c r="J11656" s="41" t="s">
        <v>938</v>
      </c>
      <c r="K11656" s="41" t="s">
        <v>334</v>
      </c>
      <c r="O11656" s="59">
        <v>0.4</v>
      </c>
    </row>
    <row r="11657" spans="1:15" x14ac:dyDescent="0.2">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9">
        <v>12</v>
      </c>
      <c r="H11657" s="50" t="s">
        <v>59</v>
      </c>
      <c r="I11657" s="185">
        <v>1.512605</v>
      </c>
      <c r="J11657" s="41" t="s">
        <v>938</v>
      </c>
      <c r="K11657" s="41" t="s">
        <v>334</v>
      </c>
      <c r="O11657" s="59">
        <v>0.4</v>
      </c>
    </row>
    <row r="11658" spans="1:15" x14ac:dyDescent="0.2">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9">
        <v>14</v>
      </c>
      <c r="H11658" s="50" t="s">
        <v>59</v>
      </c>
      <c r="I11658" s="185">
        <v>0.75630249999999999</v>
      </c>
      <c r="J11658" s="41" t="s">
        <v>938</v>
      </c>
      <c r="K11658" s="41" t="s">
        <v>334</v>
      </c>
      <c r="O11658" s="59">
        <v>0.4</v>
      </c>
    </row>
    <row r="11659" spans="1:15" x14ac:dyDescent="0.2">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9">
        <v>0.25</v>
      </c>
      <c r="H11659" s="50" t="s">
        <v>59</v>
      </c>
      <c r="I11659" s="185">
        <v>7.5294119999999998</v>
      </c>
      <c r="J11659" s="41" t="s">
        <v>938</v>
      </c>
      <c r="K11659" s="41" t="s">
        <v>334</v>
      </c>
      <c r="O11659" s="59">
        <v>0.4</v>
      </c>
    </row>
    <row r="11660" spans="1:15" x14ac:dyDescent="0.2">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9">
        <v>0.5</v>
      </c>
      <c r="H11660" s="50" t="s">
        <v>59</v>
      </c>
      <c r="I11660" s="185">
        <v>80.134450000000001</v>
      </c>
      <c r="J11660" s="41" t="s">
        <v>938</v>
      </c>
      <c r="K11660" s="41" t="s">
        <v>334</v>
      </c>
      <c r="O11660" s="59">
        <v>0.4</v>
      </c>
    </row>
    <row r="11661" spans="1:15" x14ac:dyDescent="0.2">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9">
        <v>0.75</v>
      </c>
      <c r="H11661" s="50" t="s">
        <v>59</v>
      </c>
      <c r="I11661" s="185">
        <v>145.47900000000001</v>
      </c>
      <c r="J11661" s="41" t="s">
        <v>938</v>
      </c>
      <c r="K11661" s="41" t="s">
        <v>334</v>
      </c>
      <c r="O11661" s="59">
        <v>0.4</v>
      </c>
    </row>
    <row r="11662" spans="1:15" x14ac:dyDescent="0.2">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9">
        <v>1</v>
      </c>
      <c r="H11662" s="50" t="s">
        <v>59</v>
      </c>
      <c r="I11662" s="185">
        <v>145.47900000000001</v>
      </c>
      <c r="J11662" s="41" t="s">
        <v>938</v>
      </c>
      <c r="K11662" s="41" t="s">
        <v>334</v>
      </c>
      <c r="O11662" s="59">
        <v>0.4</v>
      </c>
    </row>
    <row r="11663" spans="1:15" x14ac:dyDescent="0.2">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9">
        <v>1.25</v>
      </c>
      <c r="H11663" s="50" t="s">
        <v>59</v>
      </c>
      <c r="I11663" s="185">
        <v>107.8319</v>
      </c>
      <c r="J11663" s="41" t="s">
        <v>938</v>
      </c>
      <c r="K11663" s="41" t="s">
        <v>334</v>
      </c>
      <c r="O11663" s="59">
        <v>0.4</v>
      </c>
    </row>
    <row r="11664" spans="1:15" x14ac:dyDescent="0.2">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9">
        <v>1.5</v>
      </c>
      <c r="H11664" s="50" t="s">
        <v>59</v>
      </c>
      <c r="I11664" s="185">
        <v>97.882350000000002</v>
      </c>
      <c r="J11664" s="41" t="s">
        <v>938</v>
      </c>
      <c r="K11664" s="41" t="s">
        <v>334</v>
      </c>
      <c r="O11664" s="59">
        <v>0.4</v>
      </c>
    </row>
    <row r="11665" spans="1:15" x14ac:dyDescent="0.2">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9">
        <v>1.75</v>
      </c>
      <c r="H11665" s="50" t="s">
        <v>59</v>
      </c>
      <c r="I11665" s="185">
        <v>69.915970000000002</v>
      </c>
      <c r="J11665" s="41" t="s">
        <v>938</v>
      </c>
      <c r="K11665" s="41" t="s">
        <v>334</v>
      </c>
      <c r="O11665" s="59">
        <v>0.4</v>
      </c>
    </row>
    <row r="11666" spans="1:15" x14ac:dyDescent="0.2">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9">
        <v>2</v>
      </c>
      <c r="H11666" s="50" t="s">
        <v>59</v>
      </c>
      <c r="I11666" s="185">
        <v>45.44538</v>
      </c>
      <c r="J11666" s="41" t="s">
        <v>938</v>
      </c>
      <c r="K11666" s="41" t="s">
        <v>334</v>
      </c>
      <c r="O11666" s="59">
        <v>0.4</v>
      </c>
    </row>
    <row r="11667" spans="1:15" x14ac:dyDescent="0.2">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9">
        <v>2.5</v>
      </c>
      <c r="H11667" s="50" t="s">
        <v>59</v>
      </c>
      <c r="I11667" s="185">
        <v>30.655460000000001</v>
      </c>
      <c r="J11667" s="41" t="s">
        <v>938</v>
      </c>
      <c r="K11667" s="41" t="s">
        <v>334</v>
      </c>
      <c r="O11667" s="59">
        <v>0.4</v>
      </c>
    </row>
    <row r="11668" spans="1:15" x14ac:dyDescent="0.2">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9">
        <v>3</v>
      </c>
      <c r="H11668" s="50" t="s">
        <v>59</v>
      </c>
      <c r="I11668" s="185">
        <v>20.974789999999999</v>
      </c>
      <c r="J11668" s="41" t="s">
        <v>938</v>
      </c>
      <c r="K11668" s="41" t="s">
        <v>334</v>
      </c>
      <c r="O11668" s="59">
        <v>0.4</v>
      </c>
    </row>
    <row r="11669" spans="1:15" x14ac:dyDescent="0.2">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9">
        <v>4</v>
      </c>
      <c r="H11669" s="50" t="s">
        <v>59</v>
      </c>
      <c r="I11669" s="185">
        <v>13.44538</v>
      </c>
      <c r="J11669" s="41" t="s">
        <v>938</v>
      </c>
      <c r="K11669" s="41" t="s">
        <v>334</v>
      </c>
      <c r="O11669" s="59">
        <v>0.4</v>
      </c>
    </row>
    <row r="11670" spans="1:15" x14ac:dyDescent="0.2">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9">
        <v>6</v>
      </c>
      <c r="H11670" s="50" t="s">
        <v>59</v>
      </c>
      <c r="I11670" s="185">
        <v>7.5294119999999998</v>
      </c>
      <c r="J11670" s="41" t="s">
        <v>938</v>
      </c>
      <c r="K11670" s="41" t="s">
        <v>334</v>
      </c>
      <c r="O11670" s="59">
        <v>0.4</v>
      </c>
    </row>
    <row r="11671" spans="1:15" x14ac:dyDescent="0.2">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9">
        <v>8</v>
      </c>
      <c r="H11671" s="50" t="s">
        <v>59</v>
      </c>
      <c r="I11671" s="185">
        <v>5.6470589999999996</v>
      </c>
      <c r="J11671" s="41" t="s">
        <v>938</v>
      </c>
      <c r="K11671" s="41" t="s">
        <v>334</v>
      </c>
      <c r="O11671" s="59">
        <v>0.4</v>
      </c>
    </row>
    <row r="11672" spans="1:15" x14ac:dyDescent="0.2">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9">
        <v>10</v>
      </c>
      <c r="H11672" s="50" t="s">
        <v>59</v>
      </c>
      <c r="I11672" s="185">
        <v>2.4201679999999999</v>
      </c>
      <c r="J11672" s="41" t="s">
        <v>938</v>
      </c>
      <c r="K11672" s="41" t="s">
        <v>334</v>
      </c>
      <c r="O11672" s="59">
        <v>0.4</v>
      </c>
    </row>
    <row r="11673" spans="1:15" x14ac:dyDescent="0.2">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9">
        <v>12</v>
      </c>
      <c r="H11673" s="50" t="s">
        <v>59</v>
      </c>
      <c r="I11673" s="185">
        <v>1.0756300000000001</v>
      </c>
      <c r="J11673" s="41" t="s">
        <v>938</v>
      </c>
      <c r="K11673" s="41" t="s">
        <v>334</v>
      </c>
      <c r="O11673" s="59">
        <v>0.4</v>
      </c>
    </row>
    <row r="11674" spans="1:15" x14ac:dyDescent="0.2">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9">
        <v>14</v>
      </c>
      <c r="H11674" s="50" t="s">
        <v>59</v>
      </c>
      <c r="I11674" s="185">
        <v>0.53781520000000005</v>
      </c>
      <c r="J11674" s="41" t="s">
        <v>938</v>
      </c>
      <c r="K11674" s="41" t="s">
        <v>334</v>
      </c>
      <c r="O11674" s="59">
        <v>0.4</v>
      </c>
    </row>
    <row r="11675" spans="1:15" x14ac:dyDescent="0.2">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9">
        <v>0.25</v>
      </c>
      <c r="H11675" s="50" t="s">
        <v>59</v>
      </c>
      <c r="I11675" s="185">
        <v>7.5294119999999998</v>
      </c>
      <c r="J11675" s="41" t="s">
        <v>938</v>
      </c>
      <c r="K11675" s="41" t="s">
        <v>334</v>
      </c>
      <c r="O11675" s="59">
        <v>0.4</v>
      </c>
    </row>
    <row r="11676" spans="1:15" x14ac:dyDescent="0.2">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9">
        <v>0.5</v>
      </c>
      <c r="H11676" s="50" t="s">
        <v>59</v>
      </c>
      <c r="I11676" s="185">
        <v>82.016810000000007</v>
      </c>
      <c r="J11676" s="41" t="s">
        <v>938</v>
      </c>
      <c r="K11676" s="41" t="s">
        <v>334</v>
      </c>
      <c r="O11676" s="59">
        <v>0.4</v>
      </c>
    </row>
    <row r="11677" spans="1:15" x14ac:dyDescent="0.2">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9">
        <v>0.75</v>
      </c>
      <c r="H11677" s="50" t="s">
        <v>59</v>
      </c>
      <c r="I11677" s="185">
        <v>133.10919999999999</v>
      </c>
      <c r="J11677" s="41" t="s">
        <v>938</v>
      </c>
      <c r="K11677" s="41" t="s">
        <v>334</v>
      </c>
      <c r="O11677" s="59">
        <v>0.4</v>
      </c>
    </row>
    <row r="11678" spans="1:15" x14ac:dyDescent="0.2">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9">
        <v>1</v>
      </c>
      <c r="H11678" s="50" t="s">
        <v>59</v>
      </c>
      <c r="I11678" s="185">
        <v>129.61340000000001</v>
      </c>
      <c r="J11678" s="41" t="s">
        <v>938</v>
      </c>
      <c r="K11678" s="41" t="s">
        <v>334</v>
      </c>
      <c r="O11678" s="59">
        <v>0.4</v>
      </c>
    </row>
    <row r="11679" spans="1:15" x14ac:dyDescent="0.2">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9">
        <v>1.25</v>
      </c>
      <c r="H11679" s="50" t="s">
        <v>59</v>
      </c>
      <c r="I11679" s="185">
        <v>107.2941</v>
      </c>
      <c r="J11679" s="41" t="s">
        <v>938</v>
      </c>
      <c r="K11679" s="41" t="s">
        <v>334</v>
      </c>
      <c r="O11679" s="59">
        <v>0.4</v>
      </c>
    </row>
    <row r="11680" spans="1:15" x14ac:dyDescent="0.2">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9">
        <v>1.5</v>
      </c>
      <c r="H11680" s="50" t="s">
        <v>59</v>
      </c>
      <c r="I11680" s="185">
        <v>82.016810000000007</v>
      </c>
      <c r="J11680" s="41" t="s">
        <v>938</v>
      </c>
      <c r="K11680" s="41" t="s">
        <v>334</v>
      </c>
      <c r="O11680" s="59">
        <v>0.4</v>
      </c>
    </row>
    <row r="11681" spans="1:15" x14ac:dyDescent="0.2">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9">
        <v>1.75</v>
      </c>
      <c r="H11681" s="50" t="s">
        <v>59</v>
      </c>
      <c r="I11681" s="185">
        <v>65.882350000000002</v>
      </c>
      <c r="J11681" s="41" t="s">
        <v>938</v>
      </c>
      <c r="K11681" s="41" t="s">
        <v>334</v>
      </c>
      <c r="O11681" s="59">
        <v>0.4</v>
      </c>
    </row>
    <row r="11682" spans="1:15" x14ac:dyDescent="0.2">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9">
        <v>2</v>
      </c>
      <c r="H11682" s="50" t="s">
        <v>59</v>
      </c>
      <c r="I11682" s="185">
        <v>51.899160000000002</v>
      </c>
      <c r="J11682" s="41" t="s">
        <v>938</v>
      </c>
      <c r="K11682" s="41" t="s">
        <v>334</v>
      </c>
      <c r="O11682" s="59">
        <v>0.4</v>
      </c>
    </row>
    <row r="11683" spans="1:15" x14ac:dyDescent="0.2">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9">
        <v>2.5</v>
      </c>
      <c r="H11683" s="50" t="s">
        <v>59</v>
      </c>
      <c r="I11683" s="185">
        <v>33.882350000000002</v>
      </c>
      <c r="J11683" s="41" t="s">
        <v>938</v>
      </c>
      <c r="K11683" s="41" t="s">
        <v>334</v>
      </c>
      <c r="O11683" s="59">
        <v>0.4</v>
      </c>
    </row>
    <row r="11684" spans="1:15" x14ac:dyDescent="0.2">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9">
        <v>3</v>
      </c>
      <c r="H11684" s="50" t="s">
        <v>59</v>
      </c>
      <c r="I11684" s="185">
        <v>20.436979999999998</v>
      </c>
      <c r="J11684" s="41" t="s">
        <v>938</v>
      </c>
      <c r="K11684" s="41" t="s">
        <v>334</v>
      </c>
      <c r="O11684" s="59">
        <v>0.4</v>
      </c>
    </row>
    <row r="11685" spans="1:15" x14ac:dyDescent="0.2">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9">
        <v>4</v>
      </c>
      <c r="H11685" s="50" t="s">
        <v>59</v>
      </c>
      <c r="I11685" s="185">
        <v>11.83193</v>
      </c>
      <c r="J11685" s="41" t="s">
        <v>938</v>
      </c>
      <c r="K11685" s="41" t="s">
        <v>334</v>
      </c>
      <c r="O11685" s="59">
        <v>0.4</v>
      </c>
    </row>
    <row r="11686" spans="1:15" x14ac:dyDescent="0.2">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9">
        <v>6</v>
      </c>
      <c r="H11686" s="50" t="s">
        <v>59</v>
      </c>
      <c r="I11686" s="185">
        <v>9.1428580000000004</v>
      </c>
      <c r="J11686" s="41" t="s">
        <v>938</v>
      </c>
      <c r="K11686" s="41" t="s">
        <v>334</v>
      </c>
      <c r="O11686" s="59">
        <v>0.4</v>
      </c>
    </row>
    <row r="11687" spans="1:15" x14ac:dyDescent="0.2">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9">
        <v>8</v>
      </c>
      <c r="H11687" s="50" t="s">
        <v>59</v>
      </c>
      <c r="I11687" s="185">
        <v>3.7647059999999999</v>
      </c>
      <c r="J11687" s="41" t="s">
        <v>938</v>
      </c>
      <c r="K11687" s="41" t="s">
        <v>334</v>
      </c>
      <c r="O11687" s="59">
        <v>0.4</v>
      </c>
    </row>
    <row r="11688" spans="1:15" x14ac:dyDescent="0.2">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9">
        <v>10</v>
      </c>
      <c r="H11688" s="50" t="s">
        <v>59</v>
      </c>
      <c r="I11688" s="185">
        <v>2.689076</v>
      </c>
      <c r="J11688" s="41" t="s">
        <v>938</v>
      </c>
      <c r="K11688" s="41" t="s">
        <v>334</v>
      </c>
      <c r="O11688" s="59">
        <v>0.4</v>
      </c>
    </row>
    <row r="11689" spans="1:15" x14ac:dyDescent="0.2">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9">
        <v>12</v>
      </c>
      <c r="H11689" s="50" t="s">
        <v>59</v>
      </c>
      <c r="I11689" s="185">
        <v>0.80672270000000001</v>
      </c>
      <c r="J11689" s="41" t="s">
        <v>938</v>
      </c>
      <c r="K11689" s="41" t="s">
        <v>334</v>
      </c>
      <c r="O11689" s="59">
        <v>0.4</v>
      </c>
    </row>
    <row r="11690" spans="1:15" x14ac:dyDescent="0.2">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9">
        <v>14</v>
      </c>
      <c r="H11690" s="50" t="s">
        <v>59</v>
      </c>
      <c r="I11690" s="185">
        <v>1.0756300000000001</v>
      </c>
      <c r="J11690" s="41" t="s">
        <v>938</v>
      </c>
      <c r="K11690" s="41" t="s">
        <v>334</v>
      </c>
      <c r="O11690" s="59">
        <v>0.4</v>
      </c>
    </row>
    <row r="11691" spans="1:15" x14ac:dyDescent="0.2">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9">
        <v>0.5</v>
      </c>
      <c r="H11691" s="50" t="s">
        <v>59</v>
      </c>
      <c r="I11691" s="185">
        <v>3.5256460000000001</v>
      </c>
      <c r="J11691" s="41" t="s">
        <v>938</v>
      </c>
      <c r="K11691" s="41" t="s">
        <v>334</v>
      </c>
    </row>
    <row r="11692" spans="1:15" x14ac:dyDescent="0.2">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9">
        <v>1</v>
      </c>
      <c r="H11692" s="50" t="s">
        <v>59</v>
      </c>
      <c r="I11692" s="185">
        <v>12.37571</v>
      </c>
      <c r="J11692" s="41" t="s">
        <v>938</v>
      </c>
      <c r="K11692" s="41" t="s">
        <v>334</v>
      </c>
    </row>
    <row r="11693" spans="1:15" x14ac:dyDescent="0.2">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9">
        <v>2</v>
      </c>
      <c r="H11693" s="50" t="s">
        <v>59</v>
      </c>
      <c r="I11693" s="185">
        <v>7.5609229999999998</v>
      </c>
      <c r="J11693" s="41" t="s">
        <v>938</v>
      </c>
      <c r="K11693" s="41" t="s">
        <v>334</v>
      </c>
    </row>
    <row r="11694" spans="1:15" x14ac:dyDescent="0.2">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9">
        <v>3</v>
      </c>
      <c r="H11694" s="50" t="s">
        <v>59</v>
      </c>
      <c r="I11694" s="185">
        <v>4.0545080000000002</v>
      </c>
      <c r="J11694" s="41" t="s">
        <v>938</v>
      </c>
      <c r="K11694" s="41" t="s">
        <v>334</v>
      </c>
    </row>
    <row r="11695" spans="1:15" x14ac:dyDescent="0.2">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9">
        <v>4</v>
      </c>
      <c r="H11695" s="50" t="s">
        <v>59</v>
      </c>
      <c r="I11695" s="185">
        <v>2.5863260000000001</v>
      </c>
      <c r="J11695" s="41" t="s">
        <v>938</v>
      </c>
      <c r="K11695" s="41" t="s">
        <v>334</v>
      </c>
    </row>
    <row r="11696" spans="1:15" x14ac:dyDescent="0.2">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9">
        <v>6</v>
      </c>
      <c r="H11696" s="50" t="s">
        <v>59</v>
      </c>
      <c r="I11696" s="185">
        <v>1.932245</v>
      </c>
      <c r="J11696" s="41" t="s">
        <v>938</v>
      </c>
      <c r="K11696" s="41" t="s">
        <v>334</v>
      </c>
    </row>
    <row r="11697" spans="1:14" x14ac:dyDescent="0.2">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9">
        <v>8</v>
      </c>
      <c r="H11697" s="50" t="s">
        <v>59</v>
      </c>
      <c r="I11697" s="185">
        <v>0.91305720000000001</v>
      </c>
      <c r="J11697" s="41" t="s">
        <v>938</v>
      </c>
      <c r="K11697" s="41" t="s">
        <v>334</v>
      </c>
    </row>
    <row r="11698" spans="1:14" x14ac:dyDescent="0.2">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9">
        <v>0.25</v>
      </c>
      <c r="H11698" s="50" t="s">
        <v>59</v>
      </c>
      <c r="I11698" s="185">
        <v>0.55865920000000002</v>
      </c>
      <c r="J11698" s="41" t="s">
        <v>938</v>
      </c>
      <c r="K11698" s="41" t="s">
        <v>115</v>
      </c>
    </row>
    <row r="11699" spans="1:14" x14ac:dyDescent="0.2">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9">
        <v>0.5</v>
      </c>
      <c r="H11699" s="50" t="s">
        <v>59</v>
      </c>
      <c r="I11699" s="185">
        <v>5.8659220000000003</v>
      </c>
      <c r="J11699" s="41" t="s">
        <v>938</v>
      </c>
      <c r="K11699" s="41" t="s">
        <v>115</v>
      </c>
      <c r="L11699" s="193">
        <v>3.002793</v>
      </c>
      <c r="M11699" s="52" t="s">
        <v>938</v>
      </c>
      <c r="N11699" s="52" t="s">
        <v>116</v>
      </c>
    </row>
    <row r="11700" spans="1:14" x14ac:dyDescent="0.2">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9">
        <v>0.75</v>
      </c>
      <c r="H11700" s="50" t="s">
        <v>59</v>
      </c>
      <c r="I11700" s="185">
        <v>14.10614</v>
      </c>
      <c r="J11700" s="41" t="s">
        <v>938</v>
      </c>
      <c r="K11700" s="41" t="s">
        <v>115</v>
      </c>
      <c r="L11700" s="193">
        <v>5.4469320000000003</v>
      </c>
      <c r="M11700" s="52" t="s">
        <v>938</v>
      </c>
      <c r="N11700" s="52" t="s">
        <v>116</v>
      </c>
    </row>
    <row r="11701" spans="1:14" x14ac:dyDescent="0.2">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9">
        <v>1</v>
      </c>
      <c r="H11701" s="50" t="s">
        <v>59</v>
      </c>
      <c r="I11701" s="185">
        <v>19.622910000000001</v>
      </c>
      <c r="J11701" s="41" t="s">
        <v>938</v>
      </c>
      <c r="K11701" s="41" t="s">
        <v>115</v>
      </c>
      <c r="L11701" s="193">
        <v>5.3770899999999999</v>
      </c>
      <c r="M11701" s="52" t="s">
        <v>938</v>
      </c>
      <c r="N11701" s="52" t="s">
        <v>116</v>
      </c>
    </row>
    <row r="11702" spans="1:14" x14ac:dyDescent="0.2">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9">
        <v>2</v>
      </c>
      <c r="H11702" s="50" t="s">
        <v>59</v>
      </c>
      <c r="I11702" s="185">
        <v>15.712289999999999</v>
      </c>
      <c r="J11702" s="41" t="s">
        <v>938</v>
      </c>
      <c r="K11702" s="41" t="s">
        <v>115</v>
      </c>
      <c r="L11702" s="193">
        <v>2.583799</v>
      </c>
      <c r="M11702" s="52" t="s">
        <v>938</v>
      </c>
      <c r="N11702" s="52" t="s">
        <v>116</v>
      </c>
    </row>
    <row r="11703" spans="1:14" x14ac:dyDescent="0.2">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9">
        <v>4</v>
      </c>
      <c r="H11703" s="50" t="s">
        <v>59</v>
      </c>
      <c r="I11703" s="185">
        <v>5.2374299999999998</v>
      </c>
      <c r="J11703" s="41" t="s">
        <v>938</v>
      </c>
      <c r="K11703" s="41" t="s">
        <v>115</v>
      </c>
      <c r="L11703" s="193">
        <v>1.1871510000000001</v>
      </c>
      <c r="M11703" s="52" t="s">
        <v>938</v>
      </c>
      <c r="N11703" s="52" t="s">
        <v>116</v>
      </c>
    </row>
    <row r="11704" spans="1:14" x14ac:dyDescent="0.2">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9">
        <v>6</v>
      </c>
      <c r="H11704" s="50" t="s">
        <v>59</v>
      </c>
      <c r="I11704" s="185">
        <v>3.8407819999999999</v>
      </c>
      <c r="J11704" s="41" t="s">
        <v>938</v>
      </c>
      <c r="K11704" s="41" t="s">
        <v>115</v>
      </c>
      <c r="L11704" s="193">
        <v>1.0474859999999999</v>
      </c>
      <c r="M11704" s="52" t="s">
        <v>938</v>
      </c>
      <c r="N11704" s="52" t="s">
        <v>116</v>
      </c>
    </row>
    <row r="11705" spans="1:14" x14ac:dyDescent="0.2">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9">
        <v>8</v>
      </c>
      <c r="H11705" s="50" t="s">
        <v>59</v>
      </c>
      <c r="I11705" s="185">
        <v>2.6536309999999999</v>
      </c>
      <c r="J11705" s="41" t="s">
        <v>938</v>
      </c>
      <c r="K11705" s="41" t="s">
        <v>115</v>
      </c>
    </row>
    <row r="11706" spans="1:14" x14ac:dyDescent="0.2">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9">
        <v>12</v>
      </c>
      <c r="H11706" s="50" t="s">
        <v>59</v>
      </c>
      <c r="I11706" s="185">
        <v>0.90782119999999999</v>
      </c>
      <c r="J11706" s="41" t="s">
        <v>938</v>
      </c>
      <c r="K11706" s="41" t="s">
        <v>115</v>
      </c>
    </row>
    <row r="11707" spans="1:14" x14ac:dyDescent="0.2">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9">
        <v>0.25</v>
      </c>
      <c r="H11707" s="50" t="s">
        <v>59</v>
      </c>
      <c r="I11707" s="185">
        <v>0.55865920000000002</v>
      </c>
      <c r="J11707" s="41" t="s">
        <v>938</v>
      </c>
      <c r="K11707" s="41" t="s">
        <v>115</v>
      </c>
    </row>
    <row r="11708" spans="1:14" x14ac:dyDescent="0.2">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9">
        <v>0.5</v>
      </c>
      <c r="H11708" s="50" t="s">
        <v>59</v>
      </c>
      <c r="I11708" s="185">
        <v>4.1201119999999998</v>
      </c>
      <c r="J11708" s="41" t="s">
        <v>938</v>
      </c>
      <c r="K11708" s="41" t="s">
        <v>115</v>
      </c>
      <c r="L11708" s="193">
        <v>1.326816</v>
      </c>
      <c r="M11708" s="52" t="s">
        <v>938</v>
      </c>
      <c r="N11708" s="52" t="s">
        <v>116</v>
      </c>
    </row>
    <row r="11709" spans="1:14" x14ac:dyDescent="0.2">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9">
        <v>0.75</v>
      </c>
      <c r="H11709" s="50" t="s">
        <v>59</v>
      </c>
      <c r="I11709" s="185">
        <v>7.7513969999999999</v>
      </c>
      <c r="J11709" s="41" t="s">
        <v>938</v>
      </c>
      <c r="K11709" s="41" t="s">
        <v>115</v>
      </c>
      <c r="L11709" s="193">
        <v>1.675978</v>
      </c>
      <c r="M11709" s="52" t="s">
        <v>938</v>
      </c>
      <c r="N11709" s="52" t="s">
        <v>116</v>
      </c>
    </row>
    <row r="11710" spans="1:14" x14ac:dyDescent="0.2">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9">
        <v>1</v>
      </c>
      <c r="H11710" s="50" t="s">
        <v>59</v>
      </c>
      <c r="I11710" s="185">
        <v>10.614520000000001</v>
      </c>
      <c r="J11710" s="41" t="s">
        <v>938</v>
      </c>
      <c r="K11710" s="41" t="s">
        <v>115</v>
      </c>
      <c r="L11710" s="193">
        <v>2.1648000000000001</v>
      </c>
      <c r="M11710" s="52" t="s">
        <v>938</v>
      </c>
      <c r="N11710" s="52" t="s">
        <v>116</v>
      </c>
    </row>
    <row r="11711" spans="1:14" x14ac:dyDescent="0.2">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9">
        <v>2</v>
      </c>
      <c r="H11711" s="50" t="s">
        <v>59</v>
      </c>
      <c r="I11711" s="185">
        <v>7.9608939999999997</v>
      </c>
      <c r="J11711" s="41" t="s">
        <v>938</v>
      </c>
      <c r="K11711" s="41" t="s">
        <v>115</v>
      </c>
      <c r="L11711" s="193">
        <v>1.117319</v>
      </c>
      <c r="M11711" s="52" t="s">
        <v>938</v>
      </c>
      <c r="N11711" s="52" t="s">
        <v>116</v>
      </c>
    </row>
    <row r="11712" spans="1:14" x14ac:dyDescent="0.2">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9">
        <v>4</v>
      </c>
      <c r="H11712" s="50" t="s">
        <v>59</v>
      </c>
      <c r="I11712" s="185">
        <v>4.3296089999999996</v>
      </c>
      <c r="J11712" s="41" t="s">
        <v>938</v>
      </c>
      <c r="K11712" s="41" t="s">
        <v>115</v>
      </c>
      <c r="L11712" s="193">
        <v>1.6061449999999999</v>
      </c>
      <c r="M11712" s="52" t="s">
        <v>938</v>
      </c>
      <c r="N11712" s="52" t="s">
        <v>116</v>
      </c>
    </row>
    <row r="11713" spans="1:14" x14ac:dyDescent="0.2">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9">
        <v>6</v>
      </c>
      <c r="H11713" s="50" t="s">
        <v>59</v>
      </c>
      <c r="I11713" s="185">
        <v>4.3994410000000004</v>
      </c>
      <c r="J11713" s="41" t="s">
        <v>938</v>
      </c>
      <c r="K11713" s="41" t="s">
        <v>115</v>
      </c>
      <c r="L11713" s="193">
        <v>1.1871510000000001</v>
      </c>
      <c r="M11713" s="52" t="s">
        <v>938</v>
      </c>
      <c r="N11713" s="52" t="s">
        <v>116</v>
      </c>
    </row>
    <row r="11714" spans="1:14" x14ac:dyDescent="0.2">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9">
        <v>8</v>
      </c>
      <c r="H11714" s="50" t="s">
        <v>59</v>
      </c>
      <c r="I11714" s="185">
        <v>2.3044690000000001</v>
      </c>
      <c r="J11714" s="41" t="s">
        <v>938</v>
      </c>
      <c r="K11714" s="41" t="s">
        <v>115</v>
      </c>
      <c r="L11714" s="193">
        <v>0.97765349999999995</v>
      </c>
      <c r="M11714" s="52" t="s">
        <v>938</v>
      </c>
      <c r="N11714" s="52" t="s">
        <v>116</v>
      </c>
    </row>
    <row r="11715" spans="1:14" x14ac:dyDescent="0.2">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9">
        <v>12</v>
      </c>
      <c r="H11715" s="50" t="s">
        <v>59</v>
      </c>
      <c r="I11715" s="185">
        <v>0.48882680000000001</v>
      </c>
      <c r="J11715" s="41" t="s">
        <v>938</v>
      </c>
      <c r="K11715" s="41" t="s">
        <v>115</v>
      </c>
    </row>
    <row r="11716" spans="1:14" x14ac:dyDescent="0.2">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9">
        <v>0.25</v>
      </c>
      <c r="H11716" s="50" t="s">
        <v>59</v>
      </c>
      <c r="I11716" s="185">
        <v>1.536926</v>
      </c>
      <c r="J11716" s="41" t="s">
        <v>938</v>
      </c>
      <c r="K11716" s="41" t="s">
        <v>115</v>
      </c>
    </row>
    <row r="11717" spans="1:14" x14ac:dyDescent="0.2">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9">
        <v>0.5</v>
      </c>
      <c r="H11717" s="50" t="s">
        <v>59</v>
      </c>
      <c r="I11717" s="185">
        <v>17.18563</v>
      </c>
      <c r="J11717" s="41" t="s">
        <v>938</v>
      </c>
      <c r="K11717" s="41" t="s">
        <v>115</v>
      </c>
      <c r="L11717" s="193">
        <v>5.3792400000000002</v>
      </c>
      <c r="M11717" s="52" t="s">
        <v>938</v>
      </c>
      <c r="N11717" s="52" t="s">
        <v>116</v>
      </c>
    </row>
    <row r="11718" spans="1:14" x14ac:dyDescent="0.2">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9">
        <v>0.75</v>
      </c>
      <c r="H11718" s="50" t="s">
        <v>59</v>
      </c>
      <c r="I11718" s="185">
        <v>27.594809999999999</v>
      </c>
      <c r="J11718" s="41" t="s">
        <v>938</v>
      </c>
      <c r="K11718" s="41" t="s">
        <v>115</v>
      </c>
      <c r="L11718" s="193">
        <v>6.1477050000000002</v>
      </c>
      <c r="M11718" s="52" t="s">
        <v>938</v>
      </c>
      <c r="N11718" s="52" t="s">
        <v>116</v>
      </c>
    </row>
    <row r="11719" spans="1:14" x14ac:dyDescent="0.2">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9">
        <v>1</v>
      </c>
      <c r="H11719" s="50" t="s">
        <v>59</v>
      </c>
      <c r="I11719" s="185">
        <v>24.590820000000001</v>
      </c>
      <c r="J11719" s="41" t="s">
        <v>938</v>
      </c>
      <c r="K11719" s="41" t="s">
        <v>115</v>
      </c>
      <c r="L11719" s="193">
        <v>4.7504980000000003</v>
      </c>
      <c r="M11719" s="52" t="s">
        <v>938</v>
      </c>
      <c r="N11719" s="52" t="s">
        <v>116</v>
      </c>
    </row>
    <row r="11720" spans="1:14" x14ac:dyDescent="0.2">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9">
        <v>2</v>
      </c>
      <c r="H11720" s="50" t="s">
        <v>59</v>
      </c>
      <c r="I11720" s="185">
        <v>10.68862</v>
      </c>
      <c r="J11720" s="41" t="s">
        <v>938</v>
      </c>
      <c r="K11720" s="41" t="s">
        <v>115</v>
      </c>
      <c r="L11720" s="193">
        <v>1.536929</v>
      </c>
      <c r="M11720" s="52" t="s">
        <v>938</v>
      </c>
      <c r="N11720" s="52" t="s">
        <v>116</v>
      </c>
    </row>
    <row r="11721" spans="1:14" x14ac:dyDescent="0.2">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9">
        <v>4</v>
      </c>
      <c r="H11721" s="50" t="s">
        <v>59</v>
      </c>
      <c r="I11721" s="185">
        <v>3.7025950000000001</v>
      </c>
      <c r="J11721" s="41" t="s">
        <v>938</v>
      </c>
      <c r="K11721" s="41" t="s">
        <v>115</v>
      </c>
    </row>
    <row r="11722" spans="1:14" x14ac:dyDescent="0.2">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9">
        <v>6</v>
      </c>
      <c r="H11722" s="50" t="s">
        <v>59</v>
      </c>
      <c r="I11722" s="185">
        <v>3.4930140000000001</v>
      </c>
      <c r="J11722" s="41" t="s">
        <v>938</v>
      </c>
      <c r="K11722" s="41" t="s">
        <v>115</v>
      </c>
    </row>
    <row r="11723" spans="1:14" x14ac:dyDescent="0.2">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9">
        <v>8</v>
      </c>
      <c r="H11723" s="50" t="s">
        <v>59</v>
      </c>
      <c r="I11723" s="185">
        <v>2.2355290000000001</v>
      </c>
      <c r="J11723" s="41" t="s">
        <v>938</v>
      </c>
      <c r="K11723" s="41" t="s">
        <v>115</v>
      </c>
    </row>
    <row r="11724" spans="1:14" x14ac:dyDescent="0.2">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9">
        <v>12</v>
      </c>
      <c r="H11724" s="50" t="s">
        <v>59</v>
      </c>
      <c r="I11724" s="185">
        <v>0.34930139999999998</v>
      </c>
      <c r="J11724" s="41" t="s">
        <v>938</v>
      </c>
      <c r="K11724" s="41" t="s">
        <v>115</v>
      </c>
    </row>
    <row r="11725" spans="1:14" x14ac:dyDescent="0.2">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9">
        <v>0.25</v>
      </c>
      <c r="H11725" s="50" t="s">
        <v>59</v>
      </c>
      <c r="I11725" s="185">
        <v>0.2794411</v>
      </c>
      <c r="J11725" s="41" t="s">
        <v>938</v>
      </c>
      <c r="K11725" s="41" t="s">
        <v>115</v>
      </c>
    </row>
    <row r="11726" spans="1:14" x14ac:dyDescent="0.2">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9">
        <v>0.5</v>
      </c>
      <c r="H11726" s="50" t="s">
        <v>59</v>
      </c>
      <c r="I11726" s="185">
        <v>5.3792410000000004</v>
      </c>
      <c r="J11726" s="41" t="s">
        <v>938</v>
      </c>
      <c r="K11726" s="41" t="s">
        <v>115</v>
      </c>
      <c r="L11726" s="193">
        <v>3.2135729999999998</v>
      </c>
      <c r="M11726" s="52" t="s">
        <v>938</v>
      </c>
      <c r="N11726" s="52" t="s">
        <v>116</v>
      </c>
    </row>
    <row r="11727" spans="1:14" x14ac:dyDescent="0.2">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9">
        <v>0.75</v>
      </c>
      <c r="H11727" s="50" t="s">
        <v>59</v>
      </c>
      <c r="I11727" s="185">
        <v>9.2914169999999991</v>
      </c>
      <c r="J11727" s="41" t="s">
        <v>938</v>
      </c>
      <c r="K11727" s="41" t="s">
        <v>115</v>
      </c>
      <c r="L11727" s="193">
        <v>3.9121760000000001</v>
      </c>
      <c r="M11727" s="52" t="s">
        <v>938</v>
      </c>
      <c r="N11727" s="52" t="s">
        <v>116</v>
      </c>
    </row>
    <row r="11728" spans="1:14" x14ac:dyDescent="0.2">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9">
        <v>1</v>
      </c>
      <c r="H11728" s="50" t="s">
        <v>59</v>
      </c>
      <c r="I11728" s="185">
        <v>12.57485</v>
      </c>
      <c r="J11728" s="41" t="s">
        <v>938</v>
      </c>
      <c r="K11728" s="41" t="s">
        <v>115</v>
      </c>
      <c r="L11728" s="193">
        <v>4.3313370000000004</v>
      </c>
      <c r="M11728" s="52" t="s">
        <v>938</v>
      </c>
      <c r="N11728" s="52" t="s">
        <v>116</v>
      </c>
    </row>
    <row r="11729" spans="1:15" x14ac:dyDescent="0.2">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9">
        <v>2</v>
      </c>
      <c r="H11729" s="50" t="s">
        <v>59</v>
      </c>
      <c r="I11729" s="185">
        <v>7.9640719999999998</v>
      </c>
      <c r="J11729" s="41" t="s">
        <v>938</v>
      </c>
      <c r="K11729" s="41" t="s">
        <v>115</v>
      </c>
      <c r="L11729" s="193">
        <v>1.3273459999999999</v>
      </c>
      <c r="M11729" s="52" t="s">
        <v>938</v>
      </c>
      <c r="N11729" s="52" t="s">
        <v>116</v>
      </c>
    </row>
    <row r="11730" spans="1:15" x14ac:dyDescent="0.2">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9">
        <v>4</v>
      </c>
      <c r="H11730" s="50" t="s">
        <v>59</v>
      </c>
      <c r="I11730" s="185">
        <v>2.1656689999999998</v>
      </c>
      <c r="J11730" s="41" t="s">
        <v>938</v>
      </c>
      <c r="K11730" s="41" t="s">
        <v>115</v>
      </c>
    </row>
    <row r="11731" spans="1:15" x14ac:dyDescent="0.2">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9">
        <v>6</v>
      </c>
      <c r="H11731" s="50" t="s">
        <v>59</v>
      </c>
      <c r="I11731" s="185">
        <v>1.956088</v>
      </c>
      <c r="J11731" s="41" t="s">
        <v>938</v>
      </c>
      <c r="K11731" s="41" t="s">
        <v>115</v>
      </c>
    </row>
    <row r="11732" spans="1:15" x14ac:dyDescent="0.2">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9">
        <v>8</v>
      </c>
      <c r="H11732" s="50" t="s">
        <v>59</v>
      </c>
      <c r="I11732" s="185">
        <v>1.257485</v>
      </c>
      <c r="J11732" s="41" t="s">
        <v>938</v>
      </c>
      <c r="K11732" s="41" t="s">
        <v>115</v>
      </c>
    </row>
    <row r="11733" spans="1:15" x14ac:dyDescent="0.2">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9">
        <v>12</v>
      </c>
      <c r="H11733" s="50" t="s">
        <v>59</v>
      </c>
      <c r="I11733" s="185">
        <v>0.2794411</v>
      </c>
      <c r="J11733" s="41" t="s">
        <v>938</v>
      </c>
      <c r="K11733" s="41" t="s">
        <v>115</v>
      </c>
    </row>
    <row r="11734" spans="1:15" x14ac:dyDescent="0.2">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9">
        <v>0.33</v>
      </c>
      <c r="H11734" s="50" t="s">
        <v>59</v>
      </c>
      <c r="I11734" s="185">
        <v>18.971160000000001</v>
      </c>
      <c r="J11734" s="41" t="s">
        <v>938</v>
      </c>
      <c r="K11734" s="41" t="s">
        <v>115</v>
      </c>
      <c r="L11734" s="193">
        <v>7.7470929999999996</v>
      </c>
      <c r="M11734" s="52" t="s">
        <v>938</v>
      </c>
      <c r="N11734" s="52" t="s">
        <v>116</v>
      </c>
      <c r="O11734" s="59">
        <v>1</v>
      </c>
    </row>
    <row r="11735" spans="1:15" x14ac:dyDescent="0.2">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9">
        <v>0.67</v>
      </c>
      <c r="H11735" s="50" t="s">
        <v>59</v>
      </c>
      <c r="I11735" s="185">
        <v>115.3617</v>
      </c>
      <c r="J11735" s="41" t="s">
        <v>938</v>
      </c>
      <c r="K11735" s="41" t="s">
        <v>115</v>
      </c>
      <c r="L11735" s="193">
        <v>39.57244</v>
      </c>
      <c r="M11735" s="52" t="s">
        <v>938</v>
      </c>
      <c r="N11735" s="52" t="s">
        <v>116</v>
      </c>
      <c r="O11735" s="59">
        <v>1</v>
      </c>
    </row>
    <row r="11736" spans="1:15" x14ac:dyDescent="0.2">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9">
        <v>1</v>
      </c>
      <c r="H11736" s="50" t="s">
        <v>59</v>
      </c>
      <c r="I11736" s="185">
        <v>130.89449999999999</v>
      </c>
      <c r="J11736" s="41" t="s">
        <v>938</v>
      </c>
      <c r="K11736" s="41" t="s">
        <v>115</v>
      </c>
      <c r="L11736" s="193">
        <v>46.451659999999997</v>
      </c>
      <c r="M11736" s="52" t="s">
        <v>938</v>
      </c>
      <c r="N11736" s="52" t="s">
        <v>116</v>
      </c>
      <c r="O11736" s="59">
        <v>1</v>
      </c>
    </row>
    <row r="11737" spans="1:15" x14ac:dyDescent="0.2">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9">
        <v>1.5</v>
      </c>
      <c r="H11737" s="50" t="s">
        <v>59</v>
      </c>
      <c r="I11737" s="185">
        <v>80.214089999999999</v>
      </c>
      <c r="J11737" s="41" t="s">
        <v>938</v>
      </c>
      <c r="K11737" s="41" t="s">
        <v>115</v>
      </c>
      <c r="L11737" s="193">
        <v>32.68817</v>
      </c>
      <c r="M11737" s="52" t="s">
        <v>938</v>
      </c>
      <c r="N11737" s="52" t="s">
        <v>116</v>
      </c>
      <c r="O11737" s="59">
        <v>1</v>
      </c>
    </row>
    <row r="11738" spans="1:15" x14ac:dyDescent="0.2">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9">
        <v>2</v>
      </c>
      <c r="H11738" s="50" t="s">
        <v>59</v>
      </c>
      <c r="I11738" s="185">
        <v>46.736629999999998</v>
      </c>
      <c r="J11738" s="41" t="s">
        <v>938</v>
      </c>
      <c r="K11738" s="41" t="s">
        <v>115</v>
      </c>
      <c r="L11738" s="193">
        <v>21.50667</v>
      </c>
      <c r="M11738" s="52" t="s">
        <v>938</v>
      </c>
      <c r="N11738" s="52" t="s">
        <v>116</v>
      </c>
      <c r="O11738" s="59">
        <v>1</v>
      </c>
    </row>
    <row r="11739" spans="1:15" x14ac:dyDescent="0.2">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9">
        <v>3</v>
      </c>
      <c r="H11739" s="50" t="s">
        <v>59</v>
      </c>
      <c r="I11739" s="185">
        <v>23.653980000000001</v>
      </c>
      <c r="J11739" s="41" t="s">
        <v>938</v>
      </c>
      <c r="K11739" s="41" t="s">
        <v>115</v>
      </c>
      <c r="L11739" s="193">
        <v>5.1638679999999999</v>
      </c>
      <c r="M11739" s="52" t="s">
        <v>938</v>
      </c>
      <c r="N11739" s="52" t="s">
        <v>116</v>
      </c>
      <c r="O11739" s="59">
        <v>1</v>
      </c>
    </row>
    <row r="11740" spans="1:15" x14ac:dyDescent="0.2">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9">
        <v>4</v>
      </c>
      <c r="H11740" s="50" t="s">
        <v>59</v>
      </c>
      <c r="I11740" s="185">
        <v>16.055199999999999</v>
      </c>
      <c r="J11740" s="41" t="s">
        <v>938</v>
      </c>
      <c r="K11740" s="41" t="s">
        <v>115</v>
      </c>
      <c r="L11740" s="193">
        <v>4.3010729999999997</v>
      </c>
      <c r="M11740" s="52" t="s">
        <v>938</v>
      </c>
      <c r="N11740" s="52" t="s">
        <v>116</v>
      </c>
      <c r="O11740" s="59">
        <v>1</v>
      </c>
    </row>
    <row r="11741" spans="1:15" x14ac:dyDescent="0.2">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9">
        <v>6</v>
      </c>
      <c r="H11741" s="50" t="s">
        <v>59</v>
      </c>
      <c r="I11741" s="185">
        <v>12.90194</v>
      </c>
      <c r="J11741" s="41" t="s">
        <v>938</v>
      </c>
      <c r="K11741" s="41" t="s">
        <v>115</v>
      </c>
      <c r="L11741" s="193">
        <v>4.3049400000000002</v>
      </c>
      <c r="M11741" s="52" t="s">
        <v>938</v>
      </c>
      <c r="N11741" s="52" t="s">
        <v>116</v>
      </c>
      <c r="O11741" s="59">
        <v>1</v>
      </c>
    </row>
    <row r="11742" spans="1:15" x14ac:dyDescent="0.2">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9">
        <v>8</v>
      </c>
      <c r="H11742" s="50" t="s">
        <v>59</v>
      </c>
      <c r="I11742" s="185">
        <v>8.9560779999999998</v>
      </c>
      <c r="J11742" s="41" t="s">
        <v>938</v>
      </c>
      <c r="K11742" s="41" t="s">
        <v>115</v>
      </c>
      <c r="O11742" s="59">
        <v>1</v>
      </c>
    </row>
    <row r="11743" spans="1:15" x14ac:dyDescent="0.2">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9">
        <v>10</v>
      </c>
      <c r="H11743" s="50" t="s">
        <v>59</v>
      </c>
      <c r="I11743" s="185">
        <v>3.9008590000000001</v>
      </c>
      <c r="J11743" s="41" t="s">
        <v>938</v>
      </c>
      <c r="K11743" s="41" t="s">
        <v>115</v>
      </c>
      <c r="O11743" s="59">
        <v>1</v>
      </c>
    </row>
    <row r="11744" spans="1:15" x14ac:dyDescent="0.2">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9">
        <v>12</v>
      </c>
      <c r="H11744" s="50" t="s">
        <v>59</v>
      </c>
      <c r="I11744" s="185">
        <v>1.8810549999999999</v>
      </c>
      <c r="J11744" s="41" t="s">
        <v>938</v>
      </c>
      <c r="K11744" s="41" t="s">
        <v>115</v>
      </c>
      <c r="L11744" s="193">
        <v>0.75971829999999996</v>
      </c>
      <c r="M11744" s="52" t="s">
        <v>938</v>
      </c>
      <c r="N11744" s="52" t="s">
        <v>116</v>
      </c>
      <c r="O11744" s="59">
        <v>1</v>
      </c>
    </row>
    <row r="11745" spans="1:15" x14ac:dyDescent="0.2">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9">
        <v>24</v>
      </c>
      <c r="H11745" s="50" t="s">
        <v>59</v>
      </c>
      <c r="I11745" s="185" t="s">
        <v>1029</v>
      </c>
      <c r="J11745" s="41" t="s">
        <v>938</v>
      </c>
      <c r="K11745" s="41" t="s">
        <v>115</v>
      </c>
      <c r="L11745" s="193">
        <v>5.2677830000000002E-2</v>
      </c>
      <c r="M11745" s="52" t="s">
        <v>938</v>
      </c>
      <c r="N11745" s="52" t="s">
        <v>116</v>
      </c>
      <c r="O11745" s="59">
        <v>1</v>
      </c>
    </row>
    <row r="11746" spans="1:15" x14ac:dyDescent="0.2">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9">
        <v>0.33</v>
      </c>
      <c r="H11746" s="50" t="s">
        <v>59</v>
      </c>
      <c r="I11746" s="185">
        <v>43.917400000000001</v>
      </c>
      <c r="J11746" s="41" t="s">
        <v>938</v>
      </c>
      <c r="K11746" s="41" t="s">
        <v>115</v>
      </c>
      <c r="L11746" s="193">
        <v>33.549669999999999</v>
      </c>
      <c r="M11746" s="52" t="s">
        <v>938</v>
      </c>
      <c r="N11746" s="52" t="s">
        <v>116</v>
      </c>
      <c r="O11746" s="59">
        <v>1</v>
      </c>
    </row>
    <row r="11747" spans="1:15" x14ac:dyDescent="0.2">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9">
        <v>0.67</v>
      </c>
      <c r="H11747" s="50" t="s">
        <v>59</v>
      </c>
      <c r="I11747" s="185">
        <v>269.3415</v>
      </c>
      <c r="J11747" s="41" t="s">
        <v>938</v>
      </c>
      <c r="K11747" s="41" t="s">
        <v>115</v>
      </c>
      <c r="L11747" s="193">
        <v>145.37629999999999</v>
      </c>
      <c r="M11747" s="52" t="s">
        <v>938</v>
      </c>
      <c r="N11747" s="52" t="s">
        <v>116</v>
      </c>
      <c r="O11747" s="59">
        <v>1</v>
      </c>
    </row>
    <row r="11748" spans="1:15" x14ac:dyDescent="0.2">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9">
        <v>1</v>
      </c>
      <c r="H11748" s="50" t="s">
        <v>59</v>
      </c>
      <c r="I11748" s="185">
        <v>273.69150000000002</v>
      </c>
      <c r="J11748" s="41" t="s">
        <v>938</v>
      </c>
      <c r="K11748" s="41" t="s">
        <v>115</v>
      </c>
      <c r="L11748" s="193">
        <v>112.68689999999999</v>
      </c>
      <c r="M11748" s="52" t="s">
        <v>938</v>
      </c>
      <c r="N11748" s="52" t="s">
        <v>116</v>
      </c>
      <c r="O11748" s="59">
        <v>1</v>
      </c>
    </row>
    <row r="11749" spans="1:15" x14ac:dyDescent="0.2">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9">
        <v>1.5</v>
      </c>
      <c r="H11749" s="50" t="s">
        <v>59</v>
      </c>
      <c r="I11749" s="185">
        <v>162.79470000000001</v>
      </c>
      <c r="J11749" s="41" t="s">
        <v>938</v>
      </c>
      <c r="K11749" s="41" t="s">
        <v>115</v>
      </c>
      <c r="L11749" s="193">
        <v>43.872300000000003</v>
      </c>
      <c r="M11749" s="52" t="s">
        <v>938</v>
      </c>
      <c r="N11749" s="52" t="s">
        <v>116</v>
      </c>
      <c r="O11749" s="59">
        <v>1</v>
      </c>
    </row>
    <row r="11750" spans="1:15" x14ac:dyDescent="0.2">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9">
        <v>2</v>
      </c>
      <c r="H11750" s="50" t="s">
        <v>59</v>
      </c>
      <c r="I11750" s="185">
        <v>116.4153</v>
      </c>
      <c r="J11750" s="41" t="s">
        <v>938</v>
      </c>
      <c r="K11750" s="41" t="s">
        <v>115</v>
      </c>
      <c r="L11750" s="193">
        <v>27.52563</v>
      </c>
      <c r="M11750" s="52" t="s">
        <v>938</v>
      </c>
      <c r="N11750" s="52" t="s">
        <v>116</v>
      </c>
      <c r="O11750" s="59">
        <v>1</v>
      </c>
    </row>
    <row r="11751" spans="1:15" x14ac:dyDescent="0.2">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9">
        <v>3</v>
      </c>
      <c r="H11751" s="50" t="s">
        <v>59</v>
      </c>
      <c r="I11751" s="185">
        <v>44.299140000000001</v>
      </c>
      <c r="J11751" s="41" t="s">
        <v>938</v>
      </c>
      <c r="K11751" s="41" t="s">
        <v>115</v>
      </c>
      <c r="L11751" s="193">
        <v>4.3023639999999999</v>
      </c>
      <c r="M11751" s="52" t="s">
        <v>938</v>
      </c>
      <c r="N11751" s="52" t="s">
        <v>116</v>
      </c>
      <c r="O11751" s="59">
        <v>1</v>
      </c>
    </row>
    <row r="11752" spans="1:15" x14ac:dyDescent="0.2">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9">
        <v>4</v>
      </c>
      <c r="H11752" s="50" t="s">
        <v>59</v>
      </c>
      <c r="I11752" s="185">
        <v>28.098210000000002</v>
      </c>
      <c r="J11752" s="41" t="s">
        <v>938</v>
      </c>
      <c r="K11752" s="41" t="s">
        <v>115</v>
      </c>
      <c r="L11752" s="193">
        <v>6.021503</v>
      </c>
      <c r="M11752" s="52" t="s">
        <v>938</v>
      </c>
      <c r="N11752" s="52" t="s">
        <v>116</v>
      </c>
      <c r="O11752" s="59">
        <v>1</v>
      </c>
    </row>
    <row r="11753" spans="1:15" x14ac:dyDescent="0.2">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9">
        <v>6</v>
      </c>
      <c r="H11753" s="50" t="s">
        <v>59</v>
      </c>
      <c r="I11753" s="185">
        <v>23.224519999999998</v>
      </c>
      <c r="J11753" s="41" t="s">
        <v>938</v>
      </c>
      <c r="K11753" s="41" t="s">
        <v>115</v>
      </c>
      <c r="L11753" s="193">
        <v>7.7432210000000001</v>
      </c>
      <c r="M11753" s="52" t="s">
        <v>938</v>
      </c>
      <c r="N11753" s="52" t="s">
        <v>116</v>
      </c>
      <c r="O11753" s="59">
        <v>1</v>
      </c>
    </row>
    <row r="11754" spans="1:15" x14ac:dyDescent="0.2">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9">
        <v>8</v>
      </c>
      <c r="H11754" s="50" t="s">
        <v>59</v>
      </c>
      <c r="I11754" s="185">
        <v>11.748480000000001</v>
      </c>
      <c r="J11754" s="41" t="s">
        <v>938</v>
      </c>
      <c r="K11754" s="41" t="s">
        <v>115</v>
      </c>
      <c r="O11754" s="59">
        <v>1</v>
      </c>
    </row>
    <row r="11755" spans="1:15" x14ac:dyDescent="0.2">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9">
        <v>10</v>
      </c>
      <c r="H11755" s="50" t="s">
        <v>59</v>
      </c>
      <c r="I11755" s="185">
        <v>3.7073260000000001</v>
      </c>
      <c r="J11755" s="41" t="s">
        <v>938</v>
      </c>
      <c r="K11755" s="41" t="s">
        <v>115</v>
      </c>
      <c r="O11755" s="59">
        <v>1</v>
      </c>
    </row>
    <row r="11756" spans="1:15" x14ac:dyDescent="0.2">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9">
        <v>12</v>
      </c>
      <c r="H11756" s="50" t="s">
        <v>59</v>
      </c>
      <c r="I11756" s="185">
        <v>1.1698759999999999</v>
      </c>
      <c r="J11756" s="41" t="s">
        <v>938</v>
      </c>
      <c r="K11756" s="41" t="s">
        <v>115</v>
      </c>
      <c r="L11756" s="193">
        <v>0.41770780000000002</v>
      </c>
      <c r="M11756" s="52" t="s">
        <v>938</v>
      </c>
      <c r="N11756" s="52" t="s">
        <v>116</v>
      </c>
      <c r="O11756" s="59">
        <v>1</v>
      </c>
    </row>
    <row r="11757" spans="1:15" x14ac:dyDescent="0.2">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9">
        <v>24</v>
      </c>
      <c r="H11757" s="50" t="s">
        <v>59</v>
      </c>
      <c r="I11757" s="185" t="s">
        <v>1029</v>
      </c>
      <c r="J11757" s="41" t="s">
        <v>938</v>
      </c>
      <c r="K11757" s="41" t="s">
        <v>115</v>
      </c>
      <c r="L11757" s="193">
        <v>0.30519259999999998</v>
      </c>
      <c r="M11757" s="52" t="s">
        <v>938</v>
      </c>
      <c r="N11757" s="52" t="s">
        <v>116</v>
      </c>
      <c r="O11757" s="59">
        <v>1</v>
      </c>
    </row>
    <row r="11758" spans="1:15" x14ac:dyDescent="0.2">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9">
        <v>15</v>
      </c>
      <c r="H11758" s="50" t="s">
        <v>950</v>
      </c>
      <c r="I11758" s="185">
        <v>6.4382440000000001</v>
      </c>
      <c r="J11758" s="41" t="s">
        <v>965</v>
      </c>
      <c r="K11758" s="41" t="s">
        <v>115</v>
      </c>
      <c r="O11758" s="59">
        <v>1.88</v>
      </c>
    </row>
    <row r="11759" spans="1:15" x14ac:dyDescent="0.2">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9">
        <v>30</v>
      </c>
      <c r="H11759" s="50" t="s">
        <v>950</v>
      </c>
      <c r="I11759" s="185">
        <v>33.489429999999999</v>
      </c>
      <c r="J11759" s="41" t="s">
        <v>965</v>
      </c>
      <c r="K11759" s="41" t="s">
        <v>115</v>
      </c>
      <c r="O11759" s="59">
        <v>1.88</v>
      </c>
    </row>
    <row r="11760" spans="1:15" x14ac:dyDescent="0.2">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9">
        <v>45</v>
      </c>
      <c r="H11760" s="50" t="s">
        <v>950</v>
      </c>
      <c r="I11760" s="185">
        <v>51.705959999999997</v>
      </c>
      <c r="J11760" s="41" t="s">
        <v>965</v>
      </c>
      <c r="K11760" s="41" t="s">
        <v>115</v>
      </c>
      <c r="O11760" s="59">
        <v>1.88</v>
      </c>
    </row>
    <row r="11761" spans="1:15" x14ac:dyDescent="0.2">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9">
        <v>60</v>
      </c>
      <c r="H11761" s="50" t="s">
        <v>950</v>
      </c>
      <c r="I11761" s="185">
        <v>53.17454</v>
      </c>
      <c r="J11761" s="41" t="s">
        <v>965</v>
      </c>
      <c r="K11761" s="41" t="s">
        <v>115</v>
      </c>
      <c r="O11761" s="59">
        <v>1.88</v>
      </c>
    </row>
    <row r="11762" spans="1:15" x14ac:dyDescent="0.2">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9">
        <v>90</v>
      </c>
      <c r="H11762" s="50" t="s">
        <v>950</v>
      </c>
      <c r="I11762" s="185">
        <v>38.25909</v>
      </c>
      <c r="J11762" s="41" t="s">
        <v>965</v>
      </c>
      <c r="K11762" s="41" t="s">
        <v>115</v>
      </c>
      <c r="O11762" s="59">
        <v>1.88</v>
      </c>
    </row>
    <row r="11763" spans="1:15" x14ac:dyDescent="0.2">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9">
        <v>120</v>
      </c>
      <c r="H11763" s="50" t="s">
        <v>950</v>
      </c>
      <c r="I11763" s="185">
        <v>25.735880000000002</v>
      </c>
      <c r="J11763" s="41" t="s">
        <v>965</v>
      </c>
      <c r="K11763" s="41" t="s">
        <v>115</v>
      </c>
      <c r="O11763" s="59">
        <v>1.88</v>
      </c>
    </row>
    <row r="11764" spans="1:15" x14ac:dyDescent="0.2">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9">
        <v>180</v>
      </c>
      <c r="H11764" s="50" t="s">
        <v>950</v>
      </c>
      <c r="I11764" s="185">
        <v>14.12532</v>
      </c>
      <c r="J11764" s="41" t="s">
        <v>965</v>
      </c>
      <c r="K11764" s="41" t="s">
        <v>115</v>
      </c>
      <c r="O11764" s="59">
        <v>1.88</v>
      </c>
    </row>
    <row r="11765" spans="1:15" x14ac:dyDescent="0.2">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9">
        <v>240</v>
      </c>
      <c r="H11765" s="50" t="s">
        <v>950</v>
      </c>
      <c r="I11765" s="185">
        <v>9.3248840000000008</v>
      </c>
      <c r="J11765" s="41" t="s">
        <v>965</v>
      </c>
      <c r="K11765" s="41" t="s">
        <v>115</v>
      </c>
      <c r="O11765" s="59">
        <v>1.88</v>
      </c>
    </row>
    <row r="11766" spans="1:15" x14ac:dyDescent="0.2">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9">
        <v>360</v>
      </c>
      <c r="H11766" s="50" t="s">
        <v>950</v>
      </c>
      <c r="I11766" s="185">
        <v>5.0610220000000004</v>
      </c>
      <c r="J11766" s="41" t="s">
        <v>965</v>
      </c>
      <c r="K11766" s="41" t="s">
        <v>115</v>
      </c>
      <c r="O11766" s="59">
        <v>1.88</v>
      </c>
    </row>
    <row r="11767" spans="1:15" x14ac:dyDescent="0.2">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9">
        <v>480</v>
      </c>
      <c r="H11767" s="50" t="s">
        <v>950</v>
      </c>
      <c r="I11767" s="185">
        <v>2.637635</v>
      </c>
      <c r="J11767" s="41" t="s">
        <v>965</v>
      </c>
      <c r="K11767" s="41" t="s">
        <v>115</v>
      </c>
      <c r="O11767" s="59">
        <v>1.88</v>
      </c>
    </row>
    <row r="11768" spans="1:15" x14ac:dyDescent="0.2">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9">
        <v>720</v>
      </c>
      <c r="H11768" s="50" t="s">
        <v>950</v>
      </c>
      <c r="I11768" s="185" t="s">
        <v>4164</v>
      </c>
      <c r="J11768" s="41" t="s">
        <v>965</v>
      </c>
      <c r="K11768" s="41" t="s">
        <v>115</v>
      </c>
      <c r="O11768" s="59">
        <v>1.88</v>
      </c>
    </row>
    <row r="11769" spans="1:15" x14ac:dyDescent="0.2">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9">
        <v>1440</v>
      </c>
      <c r="H11769" s="50" t="s">
        <v>950</v>
      </c>
      <c r="I11769" s="185" t="s">
        <v>4164</v>
      </c>
      <c r="J11769" s="41" t="s">
        <v>965</v>
      </c>
      <c r="K11769" s="41" t="s">
        <v>115</v>
      </c>
      <c r="O11769" s="59">
        <v>1.88</v>
      </c>
    </row>
    <row r="11770" spans="1:15" x14ac:dyDescent="0.2">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9">
        <v>15</v>
      </c>
      <c r="H11770" s="50" t="s">
        <v>950</v>
      </c>
      <c r="I11770" s="185">
        <v>7.1744349999999999</v>
      </c>
      <c r="J11770" s="41" t="s">
        <v>965</v>
      </c>
      <c r="K11770" s="41" t="s">
        <v>115</v>
      </c>
      <c r="O11770" s="59">
        <v>1.88</v>
      </c>
    </row>
    <row r="11771" spans="1:15" x14ac:dyDescent="0.2">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9">
        <v>30</v>
      </c>
      <c r="H11771" s="50" t="s">
        <v>950</v>
      </c>
      <c r="I11771" s="185">
        <v>39.379330000000003</v>
      </c>
      <c r="J11771" s="41" t="s">
        <v>965</v>
      </c>
      <c r="K11771" s="41" t="s">
        <v>115</v>
      </c>
      <c r="O11771" s="59">
        <v>1.88</v>
      </c>
    </row>
    <row r="11772" spans="1:15" x14ac:dyDescent="0.2">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9">
        <v>45</v>
      </c>
      <c r="H11772" s="50" t="s">
        <v>950</v>
      </c>
      <c r="I11772" s="185">
        <v>68.822760000000002</v>
      </c>
      <c r="J11772" s="41" t="s">
        <v>965</v>
      </c>
      <c r="K11772" s="41" t="s">
        <v>115</v>
      </c>
      <c r="O11772" s="59">
        <v>1.88</v>
      </c>
    </row>
    <row r="11773" spans="1:15" x14ac:dyDescent="0.2">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9">
        <v>60</v>
      </c>
      <c r="H11773" s="50" t="s">
        <v>950</v>
      </c>
      <c r="I11773" s="185">
        <v>69.923249999999996</v>
      </c>
      <c r="J11773" s="41" t="s">
        <v>965</v>
      </c>
      <c r="K11773" s="41" t="s">
        <v>115</v>
      </c>
      <c r="O11773" s="59">
        <v>1.88</v>
      </c>
    </row>
    <row r="11774" spans="1:15" x14ac:dyDescent="0.2">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9">
        <v>90</v>
      </c>
      <c r="H11774" s="50" t="s">
        <v>950</v>
      </c>
      <c r="I11774" s="185">
        <v>57.216749999999998</v>
      </c>
      <c r="J11774" s="41" t="s">
        <v>965</v>
      </c>
      <c r="K11774" s="41" t="s">
        <v>115</v>
      </c>
      <c r="O11774" s="59">
        <v>1.88</v>
      </c>
    </row>
    <row r="11775" spans="1:15" x14ac:dyDescent="0.2">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9">
        <v>120</v>
      </c>
      <c r="H11775" s="50" t="s">
        <v>950</v>
      </c>
      <c r="I11775" s="185">
        <v>38.619590000000002</v>
      </c>
      <c r="J11775" s="41" t="s">
        <v>965</v>
      </c>
      <c r="K11775" s="41" t="s">
        <v>115</v>
      </c>
      <c r="O11775" s="59">
        <v>1.88</v>
      </c>
    </row>
    <row r="11776" spans="1:15" x14ac:dyDescent="0.2">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9">
        <v>180</v>
      </c>
      <c r="H11776" s="50" t="s">
        <v>950</v>
      </c>
      <c r="I11776" s="185">
        <v>19.647120000000001</v>
      </c>
      <c r="J11776" s="41" t="s">
        <v>965</v>
      </c>
      <c r="K11776" s="41" t="s">
        <v>115</v>
      </c>
      <c r="O11776" s="59">
        <v>1.88</v>
      </c>
    </row>
    <row r="11777" spans="1:15" x14ac:dyDescent="0.2">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9">
        <v>240</v>
      </c>
      <c r="H11777" s="50" t="s">
        <v>950</v>
      </c>
      <c r="I11777" s="185">
        <v>13.374309999999999</v>
      </c>
      <c r="J11777" s="41" t="s">
        <v>965</v>
      </c>
      <c r="K11777" s="41" t="s">
        <v>115</v>
      </c>
      <c r="O11777" s="59">
        <v>1.88</v>
      </c>
    </row>
    <row r="11778" spans="1:15" x14ac:dyDescent="0.2">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9">
        <v>360</v>
      </c>
      <c r="H11778" s="50" t="s">
        <v>950</v>
      </c>
      <c r="I11778" s="185">
        <v>10.95054</v>
      </c>
      <c r="J11778" s="41" t="s">
        <v>965</v>
      </c>
      <c r="K11778" s="41" t="s">
        <v>115</v>
      </c>
      <c r="O11778" s="59">
        <v>1.88</v>
      </c>
    </row>
    <row r="11779" spans="1:15" x14ac:dyDescent="0.2">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9">
        <v>480</v>
      </c>
      <c r="H11779" s="50" t="s">
        <v>950</v>
      </c>
      <c r="I11779" s="185">
        <v>4.8462050000000003</v>
      </c>
      <c r="J11779" s="41" t="s">
        <v>965</v>
      </c>
      <c r="K11779" s="41" t="s">
        <v>115</v>
      </c>
      <c r="O11779" s="59">
        <v>1.88</v>
      </c>
    </row>
    <row r="11780" spans="1:15" x14ac:dyDescent="0.2">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9">
        <v>720</v>
      </c>
      <c r="H11780" s="50" t="s">
        <v>950</v>
      </c>
      <c r="I11780" s="185" t="s">
        <v>4164</v>
      </c>
      <c r="J11780" s="41" t="s">
        <v>965</v>
      </c>
      <c r="K11780" s="41" t="s">
        <v>115</v>
      </c>
      <c r="O11780" s="59">
        <v>1.88</v>
      </c>
    </row>
    <row r="11781" spans="1:15" x14ac:dyDescent="0.2">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9">
        <v>1440</v>
      </c>
      <c r="H11781" s="50" t="s">
        <v>950</v>
      </c>
      <c r="I11781" s="185" t="s">
        <v>4164</v>
      </c>
      <c r="J11781" s="41" t="s">
        <v>965</v>
      </c>
      <c r="K11781" s="41" t="s">
        <v>115</v>
      </c>
      <c r="O11781" s="59">
        <v>1.88</v>
      </c>
    </row>
    <row r="11782" spans="1:15" x14ac:dyDescent="0.2">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9">
        <v>15</v>
      </c>
      <c r="H11782" s="50" t="s">
        <v>950</v>
      </c>
      <c r="I11782" s="185">
        <v>5.7020549999999997</v>
      </c>
      <c r="J11782" s="41" t="s">
        <v>965</v>
      </c>
      <c r="K11782" s="41" t="s">
        <v>115</v>
      </c>
      <c r="O11782" s="59">
        <v>1.88</v>
      </c>
    </row>
    <row r="11783" spans="1:15" x14ac:dyDescent="0.2">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9">
        <v>30</v>
      </c>
      <c r="H11783" s="50" t="s">
        <v>950</v>
      </c>
      <c r="I11783" s="185">
        <v>18.581579999999999</v>
      </c>
      <c r="J11783" s="41" t="s">
        <v>965</v>
      </c>
      <c r="K11783" s="41" t="s">
        <v>115</v>
      </c>
      <c r="O11783" s="59">
        <v>1.88</v>
      </c>
    </row>
    <row r="11784" spans="1:15" x14ac:dyDescent="0.2">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9">
        <v>45</v>
      </c>
      <c r="H11784" s="50" t="s">
        <v>950</v>
      </c>
      <c r="I11784" s="185">
        <v>29.436209999999999</v>
      </c>
      <c r="J11784" s="41" t="s">
        <v>965</v>
      </c>
      <c r="K11784" s="41" t="s">
        <v>115</v>
      </c>
      <c r="O11784" s="59">
        <v>1.88</v>
      </c>
    </row>
    <row r="11785" spans="1:15" x14ac:dyDescent="0.2">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9">
        <v>60</v>
      </c>
      <c r="H11785" s="50" t="s">
        <v>950</v>
      </c>
      <c r="I11785" s="185">
        <v>31.272880000000001</v>
      </c>
      <c r="J11785" s="41" t="s">
        <v>965</v>
      </c>
      <c r="K11785" s="41" t="s">
        <v>115</v>
      </c>
      <c r="O11785" s="59">
        <v>1.88</v>
      </c>
    </row>
    <row r="11786" spans="1:15" x14ac:dyDescent="0.2">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9">
        <v>90</v>
      </c>
      <c r="H11786" s="50" t="s">
        <v>950</v>
      </c>
      <c r="I11786" s="185">
        <v>22.983149999999998</v>
      </c>
      <c r="J11786" s="41" t="s">
        <v>965</v>
      </c>
      <c r="K11786" s="41" t="s">
        <v>115</v>
      </c>
      <c r="O11786" s="59">
        <v>1.88</v>
      </c>
    </row>
    <row r="11787" spans="1:15" x14ac:dyDescent="0.2">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9">
        <v>120</v>
      </c>
      <c r="H11787" s="50" t="s">
        <v>950</v>
      </c>
      <c r="I11787" s="185">
        <v>16.53351</v>
      </c>
      <c r="J11787" s="41" t="s">
        <v>965</v>
      </c>
      <c r="K11787" s="41" t="s">
        <v>115</v>
      </c>
      <c r="O11787" s="59">
        <v>1.88</v>
      </c>
    </row>
    <row r="11788" spans="1:15" x14ac:dyDescent="0.2">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9">
        <v>180</v>
      </c>
      <c r="H11788" s="50" t="s">
        <v>950</v>
      </c>
      <c r="I11788" s="185">
        <v>11.364979999999999</v>
      </c>
      <c r="J11788" s="41" t="s">
        <v>965</v>
      </c>
      <c r="K11788" s="41" t="s">
        <v>115</v>
      </c>
      <c r="O11788" s="59">
        <v>1.88</v>
      </c>
    </row>
    <row r="11789" spans="1:15" x14ac:dyDescent="0.2">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9">
        <v>240</v>
      </c>
      <c r="H11789" s="50" t="s">
        <v>950</v>
      </c>
      <c r="I11789" s="185">
        <v>6.1960769999999998</v>
      </c>
      <c r="J11789" s="41" t="s">
        <v>965</v>
      </c>
      <c r="K11789" s="41" t="s">
        <v>115</v>
      </c>
      <c r="O11789" s="59">
        <v>1.88</v>
      </c>
    </row>
    <row r="11790" spans="1:15" x14ac:dyDescent="0.2">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9">
        <v>360</v>
      </c>
      <c r="H11790" s="50" t="s">
        <v>950</v>
      </c>
      <c r="I11790" s="185">
        <v>3.0364990000000001</v>
      </c>
      <c r="J11790" s="41" t="s">
        <v>965</v>
      </c>
      <c r="K11790" s="41" t="s">
        <v>115</v>
      </c>
      <c r="O11790" s="59">
        <v>1.88</v>
      </c>
    </row>
    <row r="11791" spans="1:15" x14ac:dyDescent="0.2">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9">
        <v>480</v>
      </c>
      <c r="H11791" s="50" t="s">
        <v>950</v>
      </c>
      <c r="I11791" s="185" t="s">
        <v>4164</v>
      </c>
      <c r="J11791" s="41" t="s">
        <v>965</v>
      </c>
      <c r="K11791" s="41" t="s">
        <v>115</v>
      </c>
      <c r="O11791" s="59">
        <v>1.88</v>
      </c>
    </row>
    <row r="11792" spans="1:15" x14ac:dyDescent="0.2">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9">
        <v>720</v>
      </c>
      <c r="H11792" s="50" t="s">
        <v>950</v>
      </c>
      <c r="I11792" s="185" t="s">
        <v>4164</v>
      </c>
      <c r="J11792" s="41" t="s">
        <v>965</v>
      </c>
      <c r="K11792" s="41" t="s">
        <v>115</v>
      </c>
      <c r="O11792" s="59">
        <v>1.88</v>
      </c>
    </row>
    <row r="11793" spans="1:15" x14ac:dyDescent="0.2">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9">
        <v>1440</v>
      </c>
      <c r="H11793" s="50" t="s">
        <v>950</v>
      </c>
      <c r="I11793" s="185" t="s">
        <v>4164</v>
      </c>
      <c r="J11793" s="41" t="s">
        <v>965</v>
      </c>
      <c r="K11793" s="41" t="s">
        <v>115</v>
      </c>
      <c r="O11793" s="59">
        <v>1.88</v>
      </c>
    </row>
    <row r="11794" spans="1:15" x14ac:dyDescent="0.2">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9">
        <v>0.5</v>
      </c>
      <c r="H11794" s="50" t="s">
        <v>59</v>
      </c>
      <c r="I11794" s="185">
        <v>89.048209999999997</v>
      </c>
      <c r="J11794" s="41" t="s">
        <v>992</v>
      </c>
      <c r="K11794" s="41" t="s">
        <v>115</v>
      </c>
      <c r="O11794" s="59">
        <v>0.1</v>
      </c>
    </row>
    <row r="11795" spans="1:15" x14ac:dyDescent="0.2">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9">
        <v>1</v>
      </c>
      <c r="H11795" s="50" t="s">
        <v>59</v>
      </c>
      <c r="I11795" s="185">
        <v>141.577</v>
      </c>
      <c r="J11795" s="41" t="s">
        <v>992</v>
      </c>
      <c r="K11795" s="41" t="s">
        <v>115</v>
      </c>
      <c r="O11795" s="59">
        <v>0.1</v>
      </c>
    </row>
    <row r="11796" spans="1:15" x14ac:dyDescent="0.2">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9">
        <v>1.5</v>
      </c>
      <c r="H11796" s="50" t="s">
        <v>59</v>
      </c>
      <c r="I11796" s="185">
        <v>77.818420000000003</v>
      </c>
      <c r="J11796" s="41" t="s">
        <v>992</v>
      </c>
      <c r="K11796" s="41" t="s">
        <v>115</v>
      </c>
      <c r="O11796" s="59">
        <v>0.1</v>
      </c>
    </row>
    <row r="11797" spans="1:15" x14ac:dyDescent="0.2">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9">
        <v>2</v>
      </c>
      <c r="H11797" s="50" t="s">
        <v>59</v>
      </c>
      <c r="I11797" s="185">
        <v>48.878019999999999</v>
      </c>
      <c r="J11797" s="41" t="s">
        <v>992</v>
      </c>
      <c r="K11797" s="41" t="s">
        <v>115</v>
      </c>
      <c r="O11797" s="59">
        <v>0.1</v>
      </c>
    </row>
    <row r="11798" spans="1:15" x14ac:dyDescent="0.2">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9">
        <v>3</v>
      </c>
      <c r="H11798" s="50" t="s">
        <v>59</v>
      </c>
      <c r="I11798" s="185">
        <v>25.812180000000001</v>
      </c>
      <c r="J11798" s="41" t="s">
        <v>992</v>
      </c>
      <c r="K11798" s="41" t="s">
        <v>115</v>
      </c>
      <c r="O11798" s="59">
        <v>0.1</v>
      </c>
    </row>
    <row r="11799" spans="1:15" x14ac:dyDescent="0.2">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9">
        <v>4</v>
      </c>
      <c r="H11799" s="50" t="s">
        <v>59</v>
      </c>
      <c r="I11799" s="185">
        <v>19.806460000000001</v>
      </c>
      <c r="J11799" s="41" t="s">
        <v>992</v>
      </c>
      <c r="K11799" s="41" t="s">
        <v>115</v>
      </c>
      <c r="O11799" s="59">
        <v>0.1</v>
      </c>
    </row>
    <row r="11800" spans="1:15" x14ac:dyDescent="0.2">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9">
        <v>5</v>
      </c>
      <c r="H11800" s="50" t="s">
        <v>59</v>
      </c>
      <c r="I11800" s="185">
        <v>16.23789</v>
      </c>
      <c r="J11800" s="41" t="s">
        <v>992</v>
      </c>
      <c r="K11800" s="41" t="s">
        <v>115</v>
      </c>
      <c r="O11800" s="59">
        <v>0.1</v>
      </c>
    </row>
    <row r="11801" spans="1:15" x14ac:dyDescent="0.2">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9">
        <v>7</v>
      </c>
      <c r="H11801" s="50" t="s">
        <v>59</v>
      </c>
      <c r="I11801" s="185">
        <v>7.0101889999999996</v>
      </c>
      <c r="J11801" s="41" t="s">
        <v>992</v>
      </c>
      <c r="K11801" s="41" t="s">
        <v>115</v>
      </c>
      <c r="O11801" s="59">
        <v>0.1</v>
      </c>
    </row>
    <row r="11802" spans="1:15" x14ac:dyDescent="0.2">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9">
        <v>9</v>
      </c>
      <c r="H11802" s="50" t="s">
        <v>59</v>
      </c>
      <c r="I11802" s="185">
        <v>1.9620519999999999</v>
      </c>
      <c r="J11802" s="41" t="s">
        <v>992</v>
      </c>
      <c r="K11802" s="41" t="s">
        <v>115</v>
      </c>
      <c r="O11802" s="59">
        <v>0.1</v>
      </c>
    </row>
    <row r="11803" spans="1:15" x14ac:dyDescent="0.2">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9">
        <v>12</v>
      </c>
      <c r="H11803" s="50" t="s">
        <v>59</v>
      </c>
      <c r="I11803" s="185" t="s">
        <v>1028</v>
      </c>
      <c r="J11803" s="41" t="s">
        <v>992</v>
      </c>
      <c r="K11803" s="41" t="s">
        <v>115</v>
      </c>
      <c r="O11803" s="59">
        <v>0.1</v>
      </c>
    </row>
    <row r="11804" spans="1:15" x14ac:dyDescent="0.2">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9">
        <v>0.5</v>
      </c>
      <c r="H11804" s="50" t="s">
        <v>59</v>
      </c>
      <c r="I11804" s="185">
        <v>34.386220000000002</v>
      </c>
      <c r="J11804" s="41" t="s">
        <v>992</v>
      </c>
      <c r="K11804" s="41" t="s">
        <v>115</v>
      </c>
      <c r="O11804" s="59">
        <v>0.1</v>
      </c>
    </row>
    <row r="11805" spans="1:15" x14ac:dyDescent="0.2">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9">
        <v>1</v>
      </c>
      <c r="H11805" s="50" t="s">
        <v>59</v>
      </c>
      <c r="I11805" s="185">
        <v>65.676869999999994</v>
      </c>
      <c r="J11805" s="41" t="s">
        <v>992</v>
      </c>
      <c r="K11805" s="41" t="s">
        <v>115</v>
      </c>
      <c r="O11805" s="59">
        <v>0.1</v>
      </c>
    </row>
    <row r="11806" spans="1:15" x14ac:dyDescent="0.2">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9">
        <v>1.5</v>
      </c>
      <c r="H11806" s="50" t="s">
        <v>59</v>
      </c>
      <c r="I11806" s="185">
        <v>52.750500000000002</v>
      </c>
      <c r="J11806" s="41" t="s">
        <v>992</v>
      </c>
      <c r="K11806" s="41" t="s">
        <v>115</v>
      </c>
      <c r="O11806" s="59">
        <v>0.1</v>
      </c>
    </row>
    <row r="11807" spans="1:15" x14ac:dyDescent="0.2">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9">
        <v>2</v>
      </c>
      <c r="H11807" s="50" t="s">
        <v>59</v>
      </c>
      <c r="I11807" s="185">
        <v>33.9069</v>
      </c>
      <c r="J11807" s="41" t="s">
        <v>992</v>
      </c>
      <c r="K11807" s="41" t="s">
        <v>115</v>
      </c>
      <c r="O11807" s="59">
        <v>0.1</v>
      </c>
    </row>
    <row r="11808" spans="1:15" x14ac:dyDescent="0.2">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9">
        <v>3</v>
      </c>
      <c r="H11808" s="50" t="s">
        <v>59</v>
      </c>
      <c r="I11808" s="185">
        <v>15.71538</v>
      </c>
      <c r="J11808" s="41" t="s">
        <v>992</v>
      </c>
      <c r="K11808" s="41" t="s">
        <v>115</v>
      </c>
      <c r="O11808" s="59">
        <v>0.1</v>
      </c>
    </row>
    <row r="11809" spans="1:15" x14ac:dyDescent="0.2">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9">
        <v>4</v>
      </c>
      <c r="H11809" s="50" t="s">
        <v>59</v>
      </c>
      <c r="I11809" s="185">
        <v>10.056240000000001</v>
      </c>
      <c r="J11809" s="41" t="s">
        <v>992</v>
      </c>
      <c r="K11809" s="41" t="s">
        <v>115</v>
      </c>
      <c r="O11809" s="59">
        <v>0.1</v>
      </c>
    </row>
    <row r="11810" spans="1:15" x14ac:dyDescent="0.2">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9">
        <v>5</v>
      </c>
      <c r="H11810" s="50" t="s">
        <v>59</v>
      </c>
      <c r="I11810" s="185">
        <v>9.6211669999999998</v>
      </c>
      <c r="J11810" s="41" t="s">
        <v>992</v>
      </c>
      <c r="K11810" s="41" t="s">
        <v>115</v>
      </c>
      <c r="O11810" s="59">
        <v>0.1</v>
      </c>
    </row>
    <row r="11811" spans="1:15" x14ac:dyDescent="0.2">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9">
        <v>7</v>
      </c>
      <c r="H11811" s="50" t="s">
        <v>59</v>
      </c>
      <c r="I11811" s="185">
        <v>4.9211960000000001</v>
      </c>
      <c r="J11811" s="41" t="s">
        <v>992</v>
      </c>
      <c r="K11811" s="41" t="s">
        <v>115</v>
      </c>
      <c r="O11811" s="59">
        <v>0.1</v>
      </c>
    </row>
    <row r="11812" spans="1:15" x14ac:dyDescent="0.2">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9">
        <v>9</v>
      </c>
      <c r="H11812" s="50" t="s">
        <v>59</v>
      </c>
      <c r="I11812" s="185">
        <v>0.56781009999999998</v>
      </c>
      <c r="J11812" s="41" t="s">
        <v>992</v>
      </c>
      <c r="K11812" s="41" t="s">
        <v>115</v>
      </c>
      <c r="O11812" s="59">
        <v>0.1</v>
      </c>
    </row>
    <row r="11813" spans="1:15" x14ac:dyDescent="0.2">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9">
        <v>12</v>
      </c>
      <c r="H11813" s="50" t="s">
        <v>59</v>
      </c>
      <c r="I11813" s="185" t="s">
        <v>1028</v>
      </c>
      <c r="J11813" s="41" t="s">
        <v>992</v>
      </c>
      <c r="K11813" s="41" t="s">
        <v>115</v>
      </c>
      <c r="O11813" s="59">
        <v>0.1</v>
      </c>
    </row>
    <row r="11814" spans="1:15" x14ac:dyDescent="0.2">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9">
        <v>0.5</v>
      </c>
      <c r="H11814" s="50" t="s">
        <v>59</v>
      </c>
      <c r="I11814" s="185">
        <v>48.312840000000001</v>
      </c>
      <c r="J11814" s="41" t="s">
        <v>992</v>
      </c>
      <c r="K11814" s="41" t="s">
        <v>115</v>
      </c>
      <c r="O11814" s="59">
        <v>0.1</v>
      </c>
    </row>
    <row r="11815" spans="1:15" x14ac:dyDescent="0.2">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9">
        <v>1</v>
      </c>
      <c r="H11815" s="50" t="s">
        <v>59</v>
      </c>
      <c r="I11815" s="185">
        <v>64.282629999999997</v>
      </c>
      <c r="J11815" s="41" t="s">
        <v>992</v>
      </c>
      <c r="K11815" s="41" t="s">
        <v>115</v>
      </c>
      <c r="O11815" s="59">
        <v>0.1</v>
      </c>
    </row>
    <row r="11816" spans="1:15" x14ac:dyDescent="0.2">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9">
        <v>1.5</v>
      </c>
      <c r="H11816" s="50" t="s">
        <v>59</v>
      </c>
      <c r="I11816" s="185">
        <v>40.914459999999998</v>
      </c>
      <c r="J11816" s="41" t="s">
        <v>992</v>
      </c>
      <c r="K11816" s="41" t="s">
        <v>115</v>
      </c>
      <c r="O11816" s="59">
        <v>0.1</v>
      </c>
    </row>
    <row r="11817" spans="1:15" x14ac:dyDescent="0.2">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9">
        <v>2</v>
      </c>
      <c r="H11817" s="50" t="s">
        <v>59</v>
      </c>
      <c r="I11817" s="185">
        <v>25.899090000000001</v>
      </c>
      <c r="J11817" s="41" t="s">
        <v>992</v>
      </c>
      <c r="K11817" s="41" t="s">
        <v>115</v>
      </c>
      <c r="O11817" s="59">
        <v>0.1</v>
      </c>
    </row>
    <row r="11818" spans="1:15" x14ac:dyDescent="0.2">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9">
        <v>3</v>
      </c>
      <c r="H11818" s="50" t="s">
        <v>59</v>
      </c>
      <c r="I11818" s="185">
        <v>11.88556</v>
      </c>
      <c r="J11818" s="41" t="s">
        <v>992</v>
      </c>
      <c r="K11818" s="41" t="s">
        <v>115</v>
      </c>
      <c r="O11818" s="59">
        <v>0.1</v>
      </c>
    </row>
    <row r="11819" spans="1:15" x14ac:dyDescent="0.2">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9">
        <v>4</v>
      </c>
      <c r="H11819" s="50" t="s">
        <v>59</v>
      </c>
      <c r="I11819" s="185">
        <v>6.228002</v>
      </c>
      <c r="J11819" s="41" t="s">
        <v>992</v>
      </c>
      <c r="K11819" s="41" t="s">
        <v>115</v>
      </c>
      <c r="O11819" s="59">
        <v>0.1</v>
      </c>
    </row>
    <row r="11820" spans="1:15" x14ac:dyDescent="0.2">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9">
        <v>5</v>
      </c>
      <c r="H11820" s="50" t="s">
        <v>59</v>
      </c>
      <c r="I11820" s="185">
        <v>10.317500000000001</v>
      </c>
      <c r="J11820" s="41" t="s">
        <v>992</v>
      </c>
      <c r="K11820" s="41" t="s">
        <v>115</v>
      </c>
      <c r="O11820" s="59">
        <v>0.1</v>
      </c>
    </row>
    <row r="11821" spans="1:15" x14ac:dyDescent="0.2">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9">
        <v>7</v>
      </c>
      <c r="H11821" s="50" t="s">
        <v>59</v>
      </c>
      <c r="I11821" s="185">
        <v>5.269361</v>
      </c>
      <c r="J11821" s="41" t="s">
        <v>992</v>
      </c>
      <c r="K11821" s="41" t="s">
        <v>115</v>
      </c>
      <c r="O11821" s="59">
        <v>0.1</v>
      </c>
    </row>
    <row r="11822" spans="1:15" x14ac:dyDescent="0.2">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9">
        <v>9</v>
      </c>
      <c r="H11822" s="50" t="s">
        <v>59</v>
      </c>
      <c r="I11822" s="185">
        <v>1.267301</v>
      </c>
      <c r="J11822" s="41" t="s">
        <v>992</v>
      </c>
      <c r="K11822" s="41" t="s">
        <v>115</v>
      </c>
      <c r="O11822" s="59">
        <v>0.1</v>
      </c>
    </row>
    <row r="11823" spans="1:15" x14ac:dyDescent="0.2">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9">
        <v>12</v>
      </c>
      <c r="H11823" s="50" t="s">
        <v>59</v>
      </c>
      <c r="I11823" s="185" t="s">
        <v>1028</v>
      </c>
      <c r="J11823" s="41" t="s">
        <v>992</v>
      </c>
      <c r="K11823" s="41" t="s">
        <v>115</v>
      </c>
      <c r="O11823" s="59">
        <v>0.1</v>
      </c>
    </row>
    <row r="11824" spans="1:15" x14ac:dyDescent="0.2">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9">
        <v>0.5</v>
      </c>
      <c r="H11824" s="50" t="s">
        <v>59</v>
      </c>
      <c r="I11824" s="185">
        <v>18.696190000000001</v>
      </c>
      <c r="J11824" s="41" t="s">
        <v>938</v>
      </c>
      <c r="K11824" s="41" t="s">
        <v>115</v>
      </c>
      <c r="O11824" s="59">
        <v>0.5</v>
      </c>
    </row>
    <row r="11825" spans="1:15" x14ac:dyDescent="0.2">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9">
        <v>1</v>
      </c>
      <c r="H11825" s="50" t="s">
        <v>59</v>
      </c>
      <c r="I11825" s="185">
        <v>35.223489999999998</v>
      </c>
      <c r="J11825" s="41" t="s">
        <v>938</v>
      </c>
      <c r="K11825" s="41" t="s">
        <v>115</v>
      </c>
      <c r="O11825" s="59">
        <v>0.5</v>
      </c>
    </row>
    <row r="11826" spans="1:15" x14ac:dyDescent="0.2">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9">
        <v>2</v>
      </c>
      <c r="H11826" s="50" t="s">
        <v>59</v>
      </c>
      <c r="I11826" s="185">
        <v>20.909079999999999</v>
      </c>
      <c r="J11826" s="41" t="s">
        <v>938</v>
      </c>
      <c r="K11826" s="41" t="s">
        <v>115</v>
      </c>
      <c r="O11826" s="59">
        <v>0.5</v>
      </c>
    </row>
    <row r="11827" spans="1:15" x14ac:dyDescent="0.2">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9">
        <v>3</v>
      </c>
      <c r="H11827" s="50" t="s">
        <v>59</v>
      </c>
      <c r="I11827" s="185">
        <v>8.7488860000000006</v>
      </c>
      <c r="J11827" s="41" t="s">
        <v>938</v>
      </c>
      <c r="K11827" s="41" t="s">
        <v>115</v>
      </c>
      <c r="O11827" s="59">
        <v>0.5</v>
      </c>
    </row>
    <row r="11828" spans="1:15" x14ac:dyDescent="0.2">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9">
        <v>4</v>
      </c>
      <c r="H11828" s="50" t="s">
        <v>59</v>
      </c>
      <c r="I11828" s="185">
        <v>5.9176010000000003</v>
      </c>
      <c r="J11828" s="41" t="s">
        <v>938</v>
      </c>
      <c r="K11828" s="41" t="s">
        <v>115</v>
      </c>
      <c r="O11828" s="59">
        <v>0.5</v>
      </c>
    </row>
    <row r="11829" spans="1:15" x14ac:dyDescent="0.2">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9">
        <v>6</v>
      </c>
      <c r="H11829" s="50" t="s">
        <v>59</v>
      </c>
      <c r="I11829" s="185">
        <v>4.3230979999999999</v>
      </c>
      <c r="J11829" s="41" t="s">
        <v>938</v>
      </c>
      <c r="K11829" s="41" t="s">
        <v>115</v>
      </c>
      <c r="O11829" s="59">
        <v>0.5</v>
      </c>
    </row>
    <row r="11830" spans="1:15" x14ac:dyDescent="0.2">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9">
        <v>8</v>
      </c>
      <c r="H11830" s="50" t="s">
        <v>59</v>
      </c>
      <c r="I11830" s="185">
        <v>2.2490039999999998</v>
      </c>
      <c r="J11830" s="41" t="s">
        <v>938</v>
      </c>
      <c r="K11830" s="41" t="s">
        <v>115</v>
      </c>
      <c r="O11830" s="59">
        <v>0.5</v>
      </c>
    </row>
    <row r="11831" spans="1:15" x14ac:dyDescent="0.2">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9">
        <v>12</v>
      </c>
      <c r="H11831" s="50" t="s">
        <v>59</v>
      </c>
      <c r="I11831" s="185" t="s">
        <v>4162</v>
      </c>
      <c r="J11831" s="41" t="s">
        <v>938</v>
      </c>
      <c r="K11831" s="41" t="s">
        <v>115</v>
      </c>
      <c r="O11831" s="59">
        <v>0.5</v>
      </c>
    </row>
    <row r="11832" spans="1:15" x14ac:dyDescent="0.2">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9">
        <v>24</v>
      </c>
      <c r="H11832" s="50" t="s">
        <v>59</v>
      </c>
      <c r="I11832" s="185">
        <v>1.1927700000000001</v>
      </c>
      <c r="J11832" s="41" t="s">
        <v>938</v>
      </c>
      <c r="K11832" s="41" t="s">
        <v>115</v>
      </c>
      <c r="O11832" s="59">
        <v>0.5</v>
      </c>
    </row>
    <row r="11833" spans="1:15" x14ac:dyDescent="0.2">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9">
        <v>74.5</v>
      </c>
      <c r="H11833" s="50" t="s">
        <v>59</v>
      </c>
      <c r="I11833" s="185">
        <v>41.662430000000001</v>
      </c>
      <c r="J11833" s="41" t="s">
        <v>938</v>
      </c>
      <c r="K11833" s="41" t="s">
        <v>115</v>
      </c>
      <c r="O11833" s="59">
        <v>0.5</v>
      </c>
    </row>
    <row r="11834" spans="1:15" x14ac:dyDescent="0.2">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9">
        <v>75</v>
      </c>
      <c r="H11834" s="50" t="s">
        <v>59</v>
      </c>
      <c r="I11834" s="185">
        <v>61.299750000000003</v>
      </c>
      <c r="J11834" s="41" t="s">
        <v>938</v>
      </c>
      <c r="K11834" s="41" t="s">
        <v>115</v>
      </c>
      <c r="O11834" s="59">
        <v>0.5</v>
      </c>
    </row>
    <row r="11835" spans="1:15" x14ac:dyDescent="0.2">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9">
        <v>76</v>
      </c>
      <c r="H11835" s="50" t="s">
        <v>59</v>
      </c>
      <c r="I11835" s="185">
        <v>33.349130000000002</v>
      </c>
      <c r="J11835" s="41" t="s">
        <v>938</v>
      </c>
      <c r="K11835" s="41" t="s">
        <v>115</v>
      </c>
      <c r="O11835" s="59">
        <v>0.5</v>
      </c>
    </row>
    <row r="11836" spans="1:15" x14ac:dyDescent="0.2">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9">
        <v>77</v>
      </c>
      <c r="H11836" s="50" t="s">
        <v>59</v>
      </c>
      <c r="I11836" s="185">
        <v>15.446249999999999</v>
      </c>
      <c r="J11836" s="41" t="s">
        <v>938</v>
      </c>
      <c r="K11836" s="41" t="s">
        <v>115</v>
      </c>
      <c r="O11836" s="59">
        <v>0.5</v>
      </c>
    </row>
    <row r="11837" spans="1:15" x14ac:dyDescent="0.2">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9">
        <v>78</v>
      </c>
      <c r="H11837" s="50" t="s">
        <v>59</v>
      </c>
      <c r="I11837" s="185">
        <v>8.5491499999999991</v>
      </c>
      <c r="J11837" s="41" t="s">
        <v>938</v>
      </c>
      <c r="K11837" s="41" t="s">
        <v>115</v>
      </c>
      <c r="O11837" s="59">
        <v>0.5</v>
      </c>
    </row>
    <row r="11838" spans="1:15" x14ac:dyDescent="0.2">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9">
        <v>80</v>
      </c>
      <c r="H11838" s="50" t="s">
        <v>59</v>
      </c>
      <c r="I11838" s="185">
        <v>7.671214</v>
      </c>
      <c r="J11838" s="41" t="s">
        <v>938</v>
      </c>
      <c r="K11838" s="41" t="s">
        <v>115</v>
      </c>
      <c r="O11838" s="59">
        <v>0.5</v>
      </c>
    </row>
    <row r="11839" spans="1:15" x14ac:dyDescent="0.2">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9">
        <v>82</v>
      </c>
      <c r="H11839" s="50" t="s">
        <v>59</v>
      </c>
      <c r="I11839" s="185">
        <v>2.7263389999999998</v>
      </c>
      <c r="J11839" s="41" t="s">
        <v>938</v>
      </c>
      <c r="K11839" s="41" t="s">
        <v>115</v>
      </c>
      <c r="O11839" s="59">
        <v>0.5</v>
      </c>
    </row>
    <row r="11840" spans="1:15" x14ac:dyDescent="0.2">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9">
        <v>86</v>
      </c>
      <c r="H11840" s="50" t="s">
        <v>59</v>
      </c>
      <c r="I11840" s="185">
        <v>0.73236509999999999</v>
      </c>
      <c r="J11840" s="41" t="s">
        <v>938</v>
      </c>
      <c r="K11840" s="41" t="s">
        <v>115</v>
      </c>
      <c r="O11840" s="59">
        <v>0.5</v>
      </c>
    </row>
    <row r="11841" spans="1:16" x14ac:dyDescent="0.2">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9">
        <v>98</v>
      </c>
      <c r="H11841" s="50" t="s">
        <v>59</v>
      </c>
      <c r="I11841" s="185">
        <v>1.1960930000000001</v>
      </c>
      <c r="J11841" s="41" t="s">
        <v>938</v>
      </c>
      <c r="K11841" s="41" t="s">
        <v>115</v>
      </c>
      <c r="O11841" s="59">
        <v>0.5</v>
      </c>
    </row>
    <row r="11842" spans="1:16" x14ac:dyDescent="0.2">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9">
        <v>0.5</v>
      </c>
      <c r="H11842" s="50" t="s">
        <v>59</v>
      </c>
      <c r="I11842" s="185">
        <v>24.890440000000002</v>
      </c>
      <c r="J11842" s="41" t="s">
        <v>938</v>
      </c>
      <c r="K11842" s="41" t="s">
        <v>115</v>
      </c>
      <c r="O11842" s="59">
        <v>0.5</v>
      </c>
      <c r="P11842" s="42" t="s">
        <v>4057</v>
      </c>
    </row>
    <row r="11843" spans="1:16" x14ac:dyDescent="0.2">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9">
        <v>1</v>
      </c>
      <c r="H11843" s="50" t="s">
        <v>59</v>
      </c>
      <c r="I11843" s="185">
        <v>50.150309999999998</v>
      </c>
      <c r="J11843" s="41" t="s">
        <v>938</v>
      </c>
      <c r="K11843" s="41" t="s">
        <v>115</v>
      </c>
      <c r="O11843" s="59">
        <v>0.5</v>
      </c>
    </row>
    <row r="11844" spans="1:16" x14ac:dyDescent="0.2">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9">
        <v>2</v>
      </c>
      <c r="H11844" s="50" t="s">
        <v>59</v>
      </c>
      <c r="I11844" s="185">
        <v>28.342400000000001</v>
      </c>
      <c r="J11844" s="41" t="s">
        <v>938</v>
      </c>
      <c r="K11844" s="41" t="s">
        <v>115</v>
      </c>
      <c r="O11844" s="59">
        <v>0.5</v>
      </c>
    </row>
    <row r="11845" spans="1:16" x14ac:dyDescent="0.2">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9">
        <v>3</v>
      </c>
      <c r="H11845" s="50" t="s">
        <v>59</v>
      </c>
      <c r="I11845" s="185">
        <v>13.30855</v>
      </c>
      <c r="J11845" s="41" t="s">
        <v>938</v>
      </c>
      <c r="K11845" s="41" t="s">
        <v>115</v>
      </c>
      <c r="O11845" s="59">
        <v>0.5</v>
      </c>
    </row>
    <row r="11846" spans="1:16" x14ac:dyDescent="0.2">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9">
        <v>4</v>
      </c>
      <c r="H11846" s="50" t="s">
        <v>59</v>
      </c>
      <c r="I11846" s="185">
        <v>10.06284</v>
      </c>
      <c r="J11846" s="41" t="s">
        <v>938</v>
      </c>
      <c r="K11846" s="41" t="s">
        <v>115</v>
      </c>
      <c r="O11846" s="59">
        <v>0.5</v>
      </c>
    </row>
    <row r="11847" spans="1:16" x14ac:dyDescent="0.2">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9">
        <v>6</v>
      </c>
      <c r="H11847" s="50" t="s">
        <v>59</v>
      </c>
      <c r="I11847" s="185">
        <v>5.0398800000000001</v>
      </c>
      <c r="J11847" s="41" t="s">
        <v>938</v>
      </c>
      <c r="K11847" s="41" t="s">
        <v>115</v>
      </c>
      <c r="O11847" s="59">
        <v>0.5</v>
      </c>
    </row>
    <row r="11848" spans="1:16" x14ac:dyDescent="0.2">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9">
        <v>8</v>
      </c>
      <c r="H11848" s="50" t="s">
        <v>59</v>
      </c>
      <c r="I11848" s="185">
        <v>2.0426069999999998</v>
      </c>
      <c r="J11848" s="41" t="s">
        <v>938</v>
      </c>
      <c r="K11848" s="41" t="s">
        <v>115</v>
      </c>
      <c r="O11848" s="59">
        <v>0.5</v>
      </c>
    </row>
    <row r="11849" spans="1:16" x14ac:dyDescent="0.2">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9">
        <v>73.5</v>
      </c>
      <c r="H11849" s="50" t="s">
        <v>59</v>
      </c>
      <c r="I11849" s="185">
        <v>40.613979999999998</v>
      </c>
      <c r="J11849" s="41" t="s">
        <v>938</v>
      </c>
      <c r="K11849" s="41" t="s">
        <v>115</v>
      </c>
      <c r="O11849" s="59">
        <v>0.5</v>
      </c>
    </row>
    <row r="11850" spans="1:16" x14ac:dyDescent="0.2">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9">
        <v>74</v>
      </c>
      <c r="H11850" s="50" t="s">
        <v>59</v>
      </c>
      <c r="I11850" s="185">
        <v>66.214569999999995</v>
      </c>
      <c r="J11850" s="41" t="s">
        <v>938</v>
      </c>
      <c r="K11850" s="41" t="s">
        <v>115</v>
      </c>
      <c r="O11850" s="59">
        <v>0.5</v>
      </c>
    </row>
    <row r="11851" spans="1:16" x14ac:dyDescent="0.2">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9">
        <v>75</v>
      </c>
      <c r="H11851" s="50" t="s">
        <v>59</v>
      </c>
      <c r="I11851" s="185">
        <v>45.037680000000002</v>
      </c>
      <c r="J11851" s="41" t="s">
        <v>938</v>
      </c>
      <c r="K11851" s="41" t="s">
        <v>115</v>
      </c>
      <c r="O11851" s="59">
        <v>0.5</v>
      </c>
    </row>
    <row r="11852" spans="1:16" x14ac:dyDescent="0.2">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9">
        <v>76</v>
      </c>
      <c r="H11852" s="50" t="s">
        <v>59</v>
      </c>
      <c r="I11852" s="185">
        <v>22.297619999999998</v>
      </c>
      <c r="J11852" s="41" t="s">
        <v>938</v>
      </c>
      <c r="K11852" s="41" t="s">
        <v>115</v>
      </c>
      <c r="O11852" s="59">
        <v>0.5</v>
      </c>
    </row>
    <row r="11853" spans="1:16" x14ac:dyDescent="0.2">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9">
        <v>77</v>
      </c>
      <c r="H11853" s="50" t="s">
        <v>59</v>
      </c>
      <c r="I11853" s="185">
        <v>13.642530000000001</v>
      </c>
      <c r="J11853" s="41" t="s">
        <v>938</v>
      </c>
      <c r="K11853" s="41" t="s">
        <v>115</v>
      </c>
      <c r="O11853" s="59">
        <v>0.5</v>
      </c>
    </row>
    <row r="11854" spans="1:16" x14ac:dyDescent="0.2">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9">
        <v>79</v>
      </c>
      <c r="H11854" s="50" t="s">
        <v>59</v>
      </c>
      <c r="I11854" s="185">
        <v>5.3139570000000003</v>
      </c>
      <c r="J11854" s="41" t="s">
        <v>938</v>
      </c>
      <c r="K11854" s="41" t="s">
        <v>115</v>
      </c>
      <c r="O11854" s="59">
        <v>0.5</v>
      </c>
    </row>
    <row r="11855" spans="1:16" x14ac:dyDescent="0.2">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9">
        <v>81</v>
      </c>
      <c r="H11855" s="50" t="s">
        <v>59</v>
      </c>
      <c r="I11855" s="185">
        <v>2.015711</v>
      </c>
      <c r="J11855" s="41" t="s">
        <v>938</v>
      </c>
      <c r="K11855" s="41" t="s">
        <v>115</v>
      </c>
      <c r="O11855" s="59">
        <v>0.5</v>
      </c>
    </row>
    <row r="11856" spans="1:16" x14ac:dyDescent="0.2">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9">
        <v>48</v>
      </c>
      <c r="H11856" s="50" t="s">
        <v>59</v>
      </c>
      <c r="I11856" s="185">
        <v>0.42290749999999999</v>
      </c>
      <c r="J11856" s="41" t="s">
        <v>938</v>
      </c>
      <c r="K11856" s="41" t="s">
        <v>993</v>
      </c>
      <c r="L11856" s="193">
        <v>2.6431710000000001E-2</v>
      </c>
      <c r="M11856" s="52" t="s">
        <v>992</v>
      </c>
      <c r="N11856" s="52" t="s">
        <v>3164</v>
      </c>
    </row>
    <row r="11857" spans="1:16" x14ac:dyDescent="0.2">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9">
        <v>48.5</v>
      </c>
      <c r="H11857" s="50" t="s">
        <v>59</v>
      </c>
      <c r="I11857" s="185">
        <v>2.061674</v>
      </c>
      <c r="J11857" s="41" t="s">
        <v>938</v>
      </c>
      <c r="K11857" s="41" t="s">
        <v>993</v>
      </c>
      <c r="L11857" s="193">
        <v>1.5066079999999999</v>
      </c>
      <c r="M11857" s="52" t="s">
        <v>992</v>
      </c>
      <c r="N11857" s="52" t="s">
        <v>3164</v>
      </c>
    </row>
    <row r="11858" spans="1:16" x14ac:dyDescent="0.2">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9">
        <v>49</v>
      </c>
      <c r="H11858" s="50" t="s">
        <v>59</v>
      </c>
      <c r="I11858" s="185">
        <v>6.3964759999999998</v>
      </c>
      <c r="J11858" s="41" t="s">
        <v>938</v>
      </c>
      <c r="K11858" s="41" t="s">
        <v>993</v>
      </c>
      <c r="L11858" s="193">
        <v>6.7929519999999997</v>
      </c>
      <c r="M11858" s="52" t="s">
        <v>992</v>
      </c>
      <c r="N11858" s="52" t="s">
        <v>3164</v>
      </c>
    </row>
    <row r="11859" spans="1:16" x14ac:dyDescent="0.2">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9">
        <v>50</v>
      </c>
      <c r="H11859" s="50" t="s">
        <v>59</v>
      </c>
      <c r="I11859" s="185">
        <v>10.30837</v>
      </c>
      <c r="J11859" s="41" t="s">
        <v>938</v>
      </c>
      <c r="K11859" s="41" t="s">
        <v>993</v>
      </c>
      <c r="L11859" s="193">
        <v>4.9691619999999999</v>
      </c>
      <c r="M11859" s="52" t="s">
        <v>992</v>
      </c>
      <c r="N11859" s="52" t="s">
        <v>3164</v>
      </c>
    </row>
    <row r="11860" spans="1:16" x14ac:dyDescent="0.2">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9">
        <v>51</v>
      </c>
      <c r="H11860" s="50" t="s">
        <v>59</v>
      </c>
      <c r="I11860" s="185">
        <v>13.18943</v>
      </c>
      <c r="J11860" s="41" t="s">
        <v>938</v>
      </c>
      <c r="K11860" s="41" t="s">
        <v>993</v>
      </c>
      <c r="L11860" s="193">
        <v>4.255509</v>
      </c>
      <c r="M11860" s="52" t="s">
        <v>992</v>
      </c>
      <c r="N11860" s="52" t="s">
        <v>3164</v>
      </c>
    </row>
    <row r="11861" spans="1:16" x14ac:dyDescent="0.2">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9">
        <v>52</v>
      </c>
      <c r="H11861" s="50" t="s">
        <v>59</v>
      </c>
      <c r="I11861" s="185">
        <v>9.4361230000000003</v>
      </c>
      <c r="J11861" s="41" t="s">
        <v>938</v>
      </c>
      <c r="K11861" s="41" t="s">
        <v>993</v>
      </c>
      <c r="L11861" s="193">
        <v>2.3259910000000001</v>
      </c>
      <c r="M11861" s="52" t="s">
        <v>992</v>
      </c>
      <c r="N11861" s="52" t="s">
        <v>3164</v>
      </c>
    </row>
    <row r="11862" spans="1:16" x14ac:dyDescent="0.2">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9">
        <v>54</v>
      </c>
      <c r="H11862" s="50" t="s">
        <v>59</v>
      </c>
      <c r="I11862" s="185">
        <v>4.0704849999999997</v>
      </c>
      <c r="J11862" s="41" t="s">
        <v>938</v>
      </c>
      <c r="K11862" s="41" t="s">
        <v>993</v>
      </c>
      <c r="L11862" s="193">
        <v>0.79295210000000005</v>
      </c>
      <c r="M11862" s="52" t="s">
        <v>992</v>
      </c>
      <c r="N11862" s="52" t="s">
        <v>3164</v>
      </c>
    </row>
    <row r="11863" spans="1:16" x14ac:dyDescent="0.2">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9">
        <v>56</v>
      </c>
      <c r="H11863" s="50" t="s">
        <v>59</v>
      </c>
      <c r="I11863" s="185">
        <v>1.6387670000000001</v>
      </c>
      <c r="J11863" s="41" t="s">
        <v>938</v>
      </c>
      <c r="K11863" s="41" t="s">
        <v>993</v>
      </c>
      <c r="L11863" s="193">
        <v>0.26431759999999999</v>
      </c>
      <c r="M11863" s="52" t="s">
        <v>992</v>
      </c>
      <c r="N11863" s="52" t="s">
        <v>3164</v>
      </c>
    </row>
    <row r="11864" spans="1:16" x14ac:dyDescent="0.2">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9">
        <v>60</v>
      </c>
      <c r="H11864" s="50" t="s">
        <v>59</v>
      </c>
      <c r="I11864" s="185">
        <v>0.71365639999999997</v>
      </c>
      <c r="J11864" s="41" t="s">
        <v>938</v>
      </c>
      <c r="K11864" s="41" t="s">
        <v>993</v>
      </c>
      <c r="L11864" s="193">
        <v>0.2114538</v>
      </c>
      <c r="M11864" s="52" t="s">
        <v>992</v>
      </c>
      <c r="N11864" s="52" t="s">
        <v>3164</v>
      </c>
    </row>
    <row r="11865" spans="1:16" x14ac:dyDescent="0.2">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9">
        <v>72</v>
      </c>
      <c r="H11865" s="50" t="s">
        <v>59</v>
      </c>
      <c r="I11865" s="185">
        <v>0.34361229999999998</v>
      </c>
      <c r="J11865" s="41" t="s">
        <v>938</v>
      </c>
      <c r="K11865" s="41" t="s">
        <v>993</v>
      </c>
    </row>
    <row r="11866" spans="1:16" x14ac:dyDescent="0.2">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9">
        <v>0.5</v>
      </c>
      <c r="H11866" s="50" t="s">
        <v>59</v>
      </c>
      <c r="I11866" s="185">
        <v>29.993919999999999</v>
      </c>
      <c r="J11866" s="41" t="s">
        <v>4058</v>
      </c>
      <c r="K11866" s="41" t="s">
        <v>115</v>
      </c>
      <c r="L11866" s="193">
        <v>23.206710000000001</v>
      </c>
      <c r="M11866" s="52" t="s">
        <v>4058</v>
      </c>
      <c r="N11866" s="52" t="s">
        <v>116</v>
      </c>
      <c r="O11866" s="59">
        <v>5</v>
      </c>
    </row>
    <row r="11867" spans="1:16" x14ac:dyDescent="0.2">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9">
        <v>1</v>
      </c>
      <c r="H11867" s="50" t="s">
        <v>59</v>
      </c>
      <c r="I11867" s="185">
        <v>52.663200000000003</v>
      </c>
      <c r="J11867" s="41" t="s">
        <v>4058</v>
      </c>
      <c r="K11867" s="41" t="s">
        <v>115</v>
      </c>
      <c r="L11867" s="193">
        <v>36.008969999999998</v>
      </c>
      <c r="M11867" s="52" t="s">
        <v>4058</v>
      </c>
      <c r="N11867" s="52" t="s">
        <v>116</v>
      </c>
      <c r="O11867" s="59">
        <v>5</v>
      </c>
    </row>
    <row r="11868" spans="1:16" x14ac:dyDescent="0.2">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9">
        <v>1.5</v>
      </c>
      <c r="H11868" s="50" t="s">
        <v>59</v>
      </c>
      <c r="I11868" s="185">
        <v>52.699190000000002</v>
      </c>
      <c r="J11868" s="41" t="s">
        <v>4058</v>
      </c>
      <c r="K11868" s="41" t="s">
        <v>115</v>
      </c>
      <c r="L11868" s="193">
        <v>31.774979999999999</v>
      </c>
      <c r="M11868" s="52" t="s">
        <v>4058</v>
      </c>
      <c r="N11868" s="52" t="s">
        <v>116</v>
      </c>
      <c r="O11868" s="59">
        <v>5</v>
      </c>
    </row>
    <row r="11869" spans="1:16" x14ac:dyDescent="0.2">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9">
        <v>2</v>
      </c>
      <c r="H11869" s="50" t="s">
        <v>59</v>
      </c>
      <c r="I11869" s="185">
        <v>44.31073</v>
      </c>
      <c r="J11869" s="41" t="s">
        <v>4058</v>
      </c>
      <c r="K11869" s="41" t="s">
        <v>115</v>
      </c>
      <c r="L11869" s="193">
        <v>22.515180000000001</v>
      </c>
      <c r="M11869" s="52" t="s">
        <v>4058</v>
      </c>
      <c r="N11869" s="52" t="s">
        <v>116</v>
      </c>
      <c r="O11869" s="59">
        <v>5</v>
      </c>
    </row>
    <row r="11870" spans="1:16" x14ac:dyDescent="0.2">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9">
        <v>4</v>
      </c>
      <c r="H11870" s="50" t="s">
        <v>59</v>
      </c>
      <c r="I11870" s="185">
        <v>17.878240000000002</v>
      </c>
      <c r="J11870" s="41" t="s">
        <v>4058</v>
      </c>
      <c r="K11870" s="41" t="s">
        <v>115</v>
      </c>
      <c r="L11870" s="193">
        <v>6.6875929999999997</v>
      </c>
      <c r="M11870" s="52" t="s">
        <v>4058</v>
      </c>
      <c r="N11870" s="52" t="s">
        <v>116</v>
      </c>
      <c r="O11870" s="59">
        <v>5</v>
      </c>
    </row>
    <row r="11871" spans="1:16" x14ac:dyDescent="0.2">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9">
        <v>6</v>
      </c>
      <c r="H11871" s="50" t="s">
        <v>59</v>
      </c>
      <c r="I11871" s="185">
        <v>15.680210000000001</v>
      </c>
      <c r="J11871" s="41" t="s">
        <v>4058</v>
      </c>
      <c r="K11871" s="41" t="s">
        <v>115</v>
      </c>
      <c r="O11871" s="59">
        <v>5</v>
      </c>
      <c r="P11871" s="42" t="s">
        <v>4059</v>
      </c>
    </row>
    <row r="11872" spans="1:16" x14ac:dyDescent="0.2">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9">
        <v>8</v>
      </c>
      <c r="H11872" s="50" t="s">
        <v>59</v>
      </c>
      <c r="I11872" s="185">
        <v>10.24404</v>
      </c>
      <c r="J11872" s="41" t="s">
        <v>4058</v>
      </c>
      <c r="K11872" s="41" t="s">
        <v>115</v>
      </c>
      <c r="O11872" s="59">
        <v>5</v>
      </c>
      <c r="P11872" s="42" t="s">
        <v>4059</v>
      </c>
    </row>
    <row r="11873" spans="1:16" x14ac:dyDescent="0.2">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9">
        <v>10</v>
      </c>
      <c r="H11873" s="50" t="s">
        <v>59</v>
      </c>
      <c r="I11873" s="185">
        <v>6.6925319999999999</v>
      </c>
      <c r="J11873" s="41" t="s">
        <v>4058</v>
      </c>
      <c r="K11873" s="41" t="s">
        <v>115</v>
      </c>
      <c r="O11873" s="59">
        <v>5</v>
      </c>
      <c r="P11873" s="42" t="s">
        <v>4059</v>
      </c>
    </row>
    <row r="11874" spans="1:16" x14ac:dyDescent="0.2">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9">
        <v>1.5</v>
      </c>
      <c r="H11874" s="50" t="s">
        <v>59</v>
      </c>
      <c r="I11874" s="185">
        <v>49.883249999999997</v>
      </c>
      <c r="J11874" s="41" t="s">
        <v>4058</v>
      </c>
      <c r="K11874" s="41" t="s">
        <v>115</v>
      </c>
      <c r="L11874" s="193">
        <v>41.232570000000003</v>
      </c>
      <c r="M11874" s="52" t="s">
        <v>4058</v>
      </c>
      <c r="N11874" s="52" t="s">
        <v>116</v>
      </c>
      <c r="O11874" s="59">
        <v>5</v>
      </c>
    </row>
    <row r="11875" spans="1:16" x14ac:dyDescent="0.2">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9">
        <v>2</v>
      </c>
      <c r="H11875" s="50" t="s">
        <v>59</v>
      </c>
      <c r="I11875" s="185">
        <v>96.193640000000002</v>
      </c>
      <c r="J11875" s="41" t="s">
        <v>4058</v>
      </c>
      <c r="K11875" s="41" t="s">
        <v>115</v>
      </c>
      <c r="L11875" s="193">
        <v>68.135869999999997</v>
      </c>
      <c r="M11875" s="52" t="s">
        <v>4058</v>
      </c>
      <c r="N11875" s="52" t="s">
        <v>116</v>
      </c>
      <c r="O11875" s="59">
        <v>5</v>
      </c>
    </row>
    <row r="11876" spans="1:16" x14ac:dyDescent="0.2">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9">
        <v>2.5</v>
      </c>
      <c r="H11876" s="50" t="s">
        <v>59</v>
      </c>
      <c r="I11876" s="185">
        <v>81.970089999999999</v>
      </c>
      <c r="J11876" s="41" t="s">
        <v>4058</v>
      </c>
      <c r="K11876" s="41" t="s">
        <v>115</v>
      </c>
      <c r="L11876" s="193">
        <v>54.361539999999998</v>
      </c>
      <c r="M11876" s="52" t="s">
        <v>4058</v>
      </c>
      <c r="N11876" s="52" t="s">
        <v>116</v>
      </c>
      <c r="O11876" s="59">
        <v>5</v>
      </c>
    </row>
    <row r="11877" spans="1:16" x14ac:dyDescent="0.2">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9">
        <v>3</v>
      </c>
      <c r="H11877" s="50" t="s">
        <v>59</v>
      </c>
      <c r="I11877" s="185">
        <v>66.210719999999995</v>
      </c>
      <c r="J11877" s="41" t="s">
        <v>4058</v>
      </c>
      <c r="K11877" s="41" t="s">
        <v>115</v>
      </c>
      <c r="L11877" s="193">
        <v>39.572740000000003</v>
      </c>
      <c r="M11877" s="52" t="s">
        <v>4058</v>
      </c>
      <c r="N11877" s="52" t="s">
        <v>116</v>
      </c>
      <c r="O11877" s="59">
        <v>5</v>
      </c>
    </row>
    <row r="11878" spans="1:16" x14ac:dyDescent="0.2">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9">
        <v>5</v>
      </c>
      <c r="H11878" s="50" t="s">
        <v>59</v>
      </c>
      <c r="I11878" s="185">
        <v>27.80969</v>
      </c>
      <c r="J11878" s="41" t="s">
        <v>4058</v>
      </c>
      <c r="K11878" s="41" t="s">
        <v>115</v>
      </c>
      <c r="L11878" s="193">
        <v>15.446440000000001</v>
      </c>
      <c r="M11878" s="52" t="s">
        <v>4058</v>
      </c>
      <c r="N11878" s="52" t="s">
        <v>116</v>
      </c>
      <c r="O11878" s="59">
        <v>5</v>
      </c>
    </row>
    <row r="11879" spans="1:16" x14ac:dyDescent="0.2">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9">
        <v>7</v>
      </c>
      <c r="H11879" s="50" t="s">
        <v>59</v>
      </c>
      <c r="I11879" s="185">
        <v>17.688359999999999</v>
      </c>
      <c r="J11879" s="41" t="s">
        <v>4058</v>
      </c>
      <c r="K11879" s="41" t="s">
        <v>115</v>
      </c>
      <c r="L11879" s="193">
        <v>7.0304279999999997</v>
      </c>
      <c r="M11879" s="52" t="s">
        <v>4058</v>
      </c>
      <c r="N11879" s="52" t="s">
        <v>116</v>
      </c>
      <c r="O11879" s="59">
        <v>5</v>
      </c>
    </row>
    <row r="11880" spans="1:16" x14ac:dyDescent="0.2">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9">
        <v>9</v>
      </c>
      <c r="H11880" s="50" t="s">
        <v>59</v>
      </c>
      <c r="I11880" s="185">
        <v>8.8411229999999996</v>
      </c>
      <c r="J11880" s="41" t="s">
        <v>4058</v>
      </c>
      <c r="K11880" s="41" t="s">
        <v>115</v>
      </c>
      <c r="O11880" s="59">
        <v>5</v>
      </c>
      <c r="P11880" s="42" t="s">
        <v>4059</v>
      </c>
    </row>
    <row r="11881" spans="1:16" x14ac:dyDescent="0.2">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9">
        <v>11</v>
      </c>
      <c r="H11881" s="50" t="s">
        <v>59</v>
      </c>
      <c r="I11881" s="185">
        <v>5.8539709999999996</v>
      </c>
      <c r="J11881" s="41" t="s">
        <v>4058</v>
      </c>
      <c r="K11881" s="41" t="s">
        <v>115</v>
      </c>
      <c r="O11881" s="59">
        <v>5</v>
      </c>
      <c r="P11881" s="42" t="s">
        <v>4059</v>
      </c>
    </row>
    <row r="11882" spans="1:16" x14ac:dyDescent="0.2">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9">
        <v>0.5</v>
      </c>
      <c r="H11882" s="50" t="s">
        <v>59</v>
      </c>
      <c r="I11882" s="185">
        <v>333.84140000000002</v>
      </c>
      <c r="J11882" s="41" t="s">
        <v>4058</v>
      </c>
      <c r="K11882" s="41" t="s">
        <v>115</v>
      </c>
      <c r="L11882" s="193">
        <v>213.14420000000001</v>
      </c>
      <c r="M11882" s="52" t="s">
        <v>4058</v>
      </c>
      <c r="N11882" s="52" t="s">
        <v>116</v>
      </c>
      <c r="O11882" s="59">
        <v>5</v>
      </c>
    </row>
    <row r="11883" spans="1:16" x14ac:dyDescent="0.2">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9">
        <v>1</v>
      </c>
      <c r="H11883" s="50" t="s">
        <v>59</v>
      </c>
      <c r="I11883" s="185">
        <v>448.49160000000001</v>
      </c>
      <c r="J11883" s="41" t="s">
        <v>4058</v>
      </c>
      <c r="K11883" s="41" t="s">
        <v>115</v>
      </c>
      <c r="L11883" s="193">
        <v>105.35680000000001</v>
      </c>
      <c r="M11883" s="52" t="s">
        <v>4058</v>
      </c>
      <c r="N11883" s="52" t="s">
        <v>116</v>
      </c>
      <c r="O11883" s="59">
        <v>5</v>
      </c>
    </row>
    <row r="11884" spans="1:16" x14ac:dyDescent="0.2">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9">
        <v>1.5</v>
      </c>
      <c r="H11884" s="50" t="s">
        <v>59</v>
      </c>
      <c r="I11884" s="185">
        <v>288.52249999999998</v>
      </c>
      <c r="J11884" s="41" t="s">
        <v>4058</v>
      </c>
      <c r="K11884" s="41" t="s">
        <v>115</v>
      </c>
      <c r="O11884" s="59">
        <v>5</v>
      </c>
    </row>
    <row r="11885" spans="1:16" x14ac:dyDescent="0.2">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9">
        <v>2</v>
      </c>
      <c r="H11885" s="50" t="s">
        <v>59</v>
      </c>
      <c r="I11885" s="185">
        <v>183.14330000000001</v>
      </c>
      <c r="J11885" s="41" t="s">
        <v>4058</v>
      </c>
      <c r="K11885" s="41" t="s">
        <v>115</v>
      </c>
      <c r="O11885" s="59">
        <v>5</v>
      </c>
    </row>
    <row r="11886" spans="1:16" x14ac:dyDescent="0.2">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9">
        <v>4</v>
      </c>
      <c r="H11886" s="50" t="s">
        <v>59</v>
      </c>
      <c r="I11886" s="185">
        <v>41.00074</v>
      </c>
      <c r="J11886" s="41" t="s">
        <v>4058</v>
      </c>
      <c r="K11886" s="41" t="s">
        <v>115</v>
      </c>
      <c r="L11886" s="193">
        <v>11.173159999999999</v>
      </c>
      <c r="M11886" s="52" t="s">
        <v>4058</v>
      </c>
      <c r="N11886" s="52" t="s">
        <v>116</v>
      </c>
      <c r="O11886" s="59">
        <v>5</v>
      </c>
    </row>
    <row r="11887" spans="1:16" x14ac:dyDescent="0.2">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9">
        <v>6</v>
      </c>
      <c r="H11887" s="50" t="s">
        <v>59</v>
      </c>
      <c r="I11887" s="185">
        <v>13.000679999999999</v>
      </c>
      <c r="J11887" s="41" t="s">
        <v>4058</v>
      </c>
      <c r="K11887" s="41" t="s">
        <v>115</v>
      </c>
      <c r="O11887" s="59">
        <v>5</v>
      </c>
      <c r="P11887" s="42" t="s">
        <v>4059</v>
      </c>
    </row>
    <row r="11888" spans="1:16" x14ac:dyDescent="0.2">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9">
        <v>8</v>
      </c>
      <c r="H11888" s="50" t="s">
        <v>59</v>
      </c>
      <c r="I11888" s="185">
        <v>6.5855170000000003</v>
      </c>
      <c r="J11888" s="41" t="s">
        <v>4058</v>
      </c>
      <c r="K11888" s="41" t="s">
        <v>115</v>
      </c>
      <c r="O11888" s="59">
        <v>5</v>
      </c>
      <c r="P11888" s="42" t="s">
        <v>4059</v>
      </c>
    </row>
    <row r="11889" spans="1:16" x14ac:dyDescent="0.2">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9">
        <v>10</v>
      </c>
      <c r="H11889" s="50" t="s">
        <v>59</v>
      </c>
      <c r="I11889" s="185">
        <v>6.9667839999999996</v>
      </c>
      <c r="J11889" s="41" t="s">
        <v>4058</v>
      </c>
      <c r="K11889" s="41" t="s">
        <v>115</v>
      </c>
      <c r="O11889" s="59">
        <v>5</v>
      </c>
      <c r="P11889" s="42" t="s">
        <v>4059</v>
      </c>
    </row>
    <row r="11890" spans="1:16" x14ac:dyDescent="0.2">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9">
        <v>0.5</v>
      </c>
      <c r="H11890" s="50" t="s">
        <v>59</v>
      </c>
      <c r="I11890" s="185">
        <v>17.918859999999999</v>
      </c>
      <c r="J11890" s="41" t="s">
        <v>938</v>
      </c>
      <c r="K11890" s="41" t="s">
        <v>115</v>
      </c>
      <c r="O11890" s="59">
        <v>3</v>
      </c>
      <c r="P11890" s="42" t="s">
        <v>4060</v>
      </c>
    </row>
    <row r="11891" spans="1:16" x14ac:dyDescent="0.2">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9">
        <v>1</v>
      </c>
      <c r="H11891" s="50" t="s">
        <v>59</v>
      </c>
      <c r="I11891" s="185">
        <v>35.398969999999998</v>
      </c>
      <c r="J11891" s="41" t="s">
        <v>938</v>
      </c>
      <c r="K11891" s="41" t="s">
        <v>115</v>
      </c>
      <c r="O11891" s="59">
        <v>3</v>
      </c>
      <c r="P11891" s="42" t="s">
        <v>4060</v>
      </c>
    </row>
    <row r="11892" spans="1:16" x14ac:dyDescent="0.2">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9">
        <v>1.5</v>
      </c>
      <c r="H11892" s="50" t="s">
        <v>59</v>
      </c>
      <c r="I11892" s="185">
        <v>25.237559999999998</v>
      </c>
      <c r="J11892" s="41" t="s">
        <v>938</v>
      </c>
      <c r="K11892" s="41" t="s">
        <v>115</v>
      </c>
      <c r="O11892" s="59">
        <v>3</v>
      </c>
    </row>
    <row r="11893" spans="1:16" x14ac:dyDescent="0.2">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9">
        <v>2</v>
      </c>
      <c r="H11893" s="50" t="s">
        <v>59</v>
      </c>
      <c r="I11893" s="185">
        <v>19.39068</v>
      </c>
      <c r="J11893" s="41" t="s">
        <v>938</v>
      </c>
      <c r="K11893" s="41" t="s">
        <v>115</v>
      </c>
      <c r="O11893" s="59">
        <v>3</v>
      </c>
    </row>
    <row r="11894" spans="1:16" x14ac:dyDescent="0.2">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9">
        <v>3</v>
      </c>
      <c r="H11894" s="50" t="s">
        <v>59</v>
      </c>
      <c r="I11894" s="185">
        <v>9.4513510000000007</v>
      </c>
      <c r="J11894" s="41" t="s">
        <v>938</v>
      </c>
      <c r="K11894" s="41" t="s">
        <v>115</v>
      </c>
      <c r="O11894" s="59">
        <v>3</v>
      </c>
    </row>
    <row r="11895" spans="1:16" x14ac:dyDescent="0.2">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9">
        <v>4</v>
      </c>
      <c r="H11895" s="50" t="s">
        <v>59</v>
      </c>
      <c r="I11895" s="185">
        <v>6.3130689999999996</v>
      </c>
      <c r="J11895" s="41" t="s">
        <v>938</v>
      </c>
      <c r="K11895" s="41" t="s">
        <v>115</v>
      </c>
      <c r="O11895" s="59">
        <v>3</v>
      </c>
    </row>
    <row r="11896" spans="1:16" x14ac:dyDescent="0.2">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9">
        <v>6</v>
      </c>
      <c r="H11896" s="50" t="s">
        <v>59</v>
      </c>
      <c r="I11896" s="185">
        <v>3.9122840000000001</v>
      </c>
      <c r="J11896" s="41" t="s">
        <v>938</v>
      </c>
      <c r="K11896" s="41" t="s">
        <v>115</v>
      </c>
      <c r="O11896" s="59">
        <v>3</v>
      </c>
    </row>
    <row r="11897" spans="1:16" x14ac:dyDescent="0.2">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9">
        <v>8</v>
      </c>
      <c r="H11897" s="50" t="s">
        <v>59</v>
      </c>
      <c r="I11897" s="185" t="s">
        <v>4165</v>
      </c>
      <c r="J11897" s="41" t="s">
        <v>938</v>
      </c>
      <c r="K11897" s="41" t="s">
        <v>115</v>
      </c>
      <c r="O11897" s="59">
        <v>3</v>
      </c>
    </row>
    <row r="11898" spans="1:16" x14ac:dyDescent="0.2">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9">
        <v>12</v>
      </c>
      <c r="H11898" s="50" t="s">
        <v>59</v>
      </c>
      <c r="I11898" s="185" t="s">
        <v>4165</v>
      </c>
      <c r="J11898" s="41" t="s">
        <v>938</v>
      </c>
      <c r="K11898" s="41" t="s">
        <v>115</v>
      </c>
      <c r="O11898" s="59">
        <v>3</v>
      </c>
    </row>
    <row r="11899" spans="1:16" x14ac:dyDescent="0.2">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9">
        <v>0.5</v>
      </c>
      <c r="H11899" s="50" t="s">
        <v>59</v>
      </c>
      <c r="I11899" s="185">
        <v>9.9954420000000006</v>
      </c>
      <c r="J11899" s="41" t="s">
        <v>938</v>
      </c>
      <c r="K11899" s="41" t="s">
        <v>115</v>
      </c>
      <c r="L11899" s="193">
        <v>5.7143059999999997</v>
      </c>
      <c r="M11899" s="52" t="s">
        <v>938</v>
      </c>
      <c r="N11899" s="52" t="s">
        <v>116</v>
      </c>
      <c r="O11899" s="59">
        <v>0.2</v>
      </c>
    </row>
    <row r="11900" spans="1:16" x14ac:dyDescent="0.2">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9">
        <v>1</v>
      </c>
      <c r="H11900" s="50" t="s">
        <v>59</v>
      </c>
      <c r="I11900" s="185">
        <v>25.046029999999998</v>
      </c>
      <c r="J11900" s="41" t="s">
        <v>938</v>
      </c>
      <c r="K11900" s="41" t="s">
        <v>115</v>
      </c>
      <c r="L11900" s="193">
        <v>10.769450000000001</v>
      </c>
      <c r="M11900" s="52" t="s">
        <v>938</v>
      </c>
      <c r="N11900" s="52" t="s">
        <v>116</v>
      </c>
      <c r="O11900" s="59">
        <v>0.2</v>
      </c>
    </row>
    <row r="11901" spans="1:16" x14ac:dyDescent="0.2">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9">
        <v>1.5</v>
      </c>
      <c r="H11901" s="50" t="s">
        <v>59</v>
      </c>
      <c r="I11901" s="185">
        <v>17.12932</v>
      </c>
      <c r="J11901" s="41" t="s">
        <v>938</v>
      </c>
      <c r="K11901" s="41" t="s">
        <v>115</v>
      </c>
      <c r="L11901" s="193">
        <v>7.3626630000000004</v>
      </c>
      <c r="M11901" s="52" t="s">
        <v>938</v>
      </c>
      <c r="N11901" s="52" t="s">
        <v>116</v>
      </c>
      <c r="O11901" s="59">
        <v>0.2</v>
      </c>
    </row>
    <row r="11902" spans="1:16" x14ac:dyDescent="0.2">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9">
        <v>2</v>
      </c>
      <c r="H11902" s="50" t="s">
        <v>59</v>
      </c>
      <c r="I11902" s="185">
        <v>10.64119</v>
      </c>
      <c r="J11902" s="41" t="s">
        <v>938</v>
      </c>
      <c r="K11902" s="41" t="s">
        <v>115</v>
      </c>
      <c r="L11902" s="193">
        <v>3.0771199999999999</v>
      </c>
      <c r="M11902" s="52" t="s">
        <v>938</v>
      </c>
      <c r="N11902" s="52" t="s">
        <v>116</v>
      </c>
      <c r="O11902" s="59">
        <v>0.2</v>
      </c>
    </row>
    <row r="11903" spans="1:16" x14ac:dyDescent="0.2">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9">
        <v>3</v>
      </c>
      <c r="H11903" s="50" t="s">
        <v>59</v>
      </c>
      <c r="I11903" s="185">
        <v>4.9176919999999997</v>
      </c>
      <c r="J11903" s="41" t="s">
        <v>938</v>
      </c>
      <c r="K11903" s="41" t="s">
        <v>115</v>
      </c>
      <c r="L11903" s="193">
        <v>1.758248</v>
      </c>
      <c r="M11903" s="52" t="s">
        <v>938</v>
      </c>
      <c r="N11903" s="52" t="s">
        <v>116</v>
      </c>
      <c r="O11903" s="59">
        <v>0.2</v>
      </c>
    </row>
    <row r="11904" spans="1:16" x14ac:dyDescent="0.2">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9">
        <v>4</v>
      </c>
      <c r="H11904" s="50" t="s">
        <v>59</v>
      </c>
      <c r="I11904" s="185">
        <v>2.9304749999999999</v>
      </c>
      <c r="J11904" s="41" t="s">
        <v>938</v>
      </c>
      <c r="K11904" s="41" t="s">
        <v>115</v>
      </c>
      <c r="L11904" s="193">
        <v>1.428577</v>
      </c>
      <c r="M11904" s="52" t="s">
        <v>938</v>
      </c>
      <c r="N11904" s="52" t="s">
        <v>116</v>
      </c>
      <c r="O11904" s="59">
        <v>0.2</v>
      </c>
    </row>
    <row r="11905" spans="1:15" x14ac:dyDescent="0.2">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9">
        <v>5</v>
      </c>
      <c r="H11905" s="50" t="s">
        <v>59</v>
      </c>
      <c r="I11905" s="185">
        <v>3.1410680000000002</v>
      </c>
      <c r="J11905" s="41" t="s">
        <v>938</v>
      </c>
      <c r="K11905" s="41" t="s">
        <v>115</v>
      </c>
      <c r="L11905" s="193">
        <v>1.868139</v>
      </c>
      <c r="M11905" s="52" t="s">
        <v>938</v>
      </c>
      <c r="N11905" s="52" t="s">
        <v>116</v>
      </c>
      <c r="O11905" s="59">
        <v>0.2</v>
      </c>
    </row>
    <row r="11906" spans="1:15" x14ac:dyDescent="0.2">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9">
        <v>7</v>
      </c>
      <c r="H11906" s="50" t="s">
        <v>59</v>
      </c>
      <c r="I11906" s="185">
        <v>1.914263</v>
      </c>
      <c r="J11906" s="41" t="s">
        <v>938</v>
      </c>
      <c r="K11906" s="41" t="s">
        <v>115</v>
      </c>
      <c r="L11906" s="193">
        <v>1.42876</v>
      </c>
      <c r="M11906" s="52" t="s">
        <v>938</v>
      </c>
      <c r="N11906" s="52" t="s">
        <v>116</v>
      </c>
      <c r="O11906" s="59">
        <v>0.2</v>
      </c>
    </row>
    <row r="11907" spans="1:15" x14ac:dyDescent="0.2">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9">
        <v>9</v>
      </c>
      <c r="H11907" s="50" t="s">
        <v>59</v>
      </c>
      <c r="I11907" s="185">
        <v>0.57720079999999996</v>
      </c>
      <c r="J11907" s="41" t="s">
        <v>938</v>
      </c>
      <c r="K11907" s="41" t="s">
        <v>115</v>
      </c>
      <c r="O11907" s="59">
        <v>0.2</v>
      </c>
    </row>
    <row r="11908" spans="1:15" x14ac:dyDescent="0.2">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9">
        <v>12</v>
      </c>
      <c r="H11908" s="50" t="s">
        <v>59</v>
      </c>
      <c r="I11908" s="185" t="s">
        <v>4163</v>
      </c>
      <c r="J11908" s="41" t="s">
        <v>938</v>
      </c>
      <c r="K11908" s="41" t="s">
        <v>115</v>
      </c>
      <c r="O11908" s="59">
        <v>0.2</v>
      </c>
    </row>
    <row r="11909" spans="1:15" x14ac:dyDescent="0.2">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9">
        <v>480</v>
      </c>
      <c r="H11909" s="50" t="s">
        <v>59</v>
      </c>
      <c r="I11909" s="185">
        <v>0.46620050000000002</v>
      </c>
      <c r="J11909" s="41" t="s">
        <v>938</v>
      </c>
      <c r="K11909" s="41" t="s">
        <v>115</v>
      </c>
    </row>
    <row r="11910" spans="1:15" x14ac:dyDescent="0.2">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9">
        <v>480.5</v>
      </c>
      <c r="H11910" s="50" t="s">
        <v>59</v>
      </c>
      <c r="I11910" s="185">
        <v>23.286829999999998</v>
      </c>
      <c r="J11910" s="41" t="s">
        <v>938</v>
      </c>
      <c r="K11910" s="41" t="s">
        <v>115</v>
      </c>
    </row>
    <row r="11911" spans="1:15" x14ac:dyDescent="0.2">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9">
        <v>481</v>
      </c>
      <c r="H11911" s="50" t="s">
        <v>59</v>
      </c>
      <c r="I11911" s="185">
        <v>47.506070000000001</v>
      </c>
      <c r="J11911" s="41" t="s">
        <v>938</v>
      </c>
      <c r="K11911" s="41" t="s">
        <v>115</v>
      </c>
    </row>
    <row r="11912" spans="1:15" x14ac:dyDescent="0.2">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9">
        <v>482</v>
      </c>
      <c r="H11912" s="50" t="s">
        <v>59</v>
      </c>
      <c r="I11912" s="185">
        <v>31.60887</v>
      </c>
      <c r="J11912" s="41" t="s">
        <v>938</v>
      </c>
      <c r="K11912" s="41" t="s">
        <v>115</v>
      </c>
    </row>
    <row r="11913" spans="1:15" x14ac:dyDescent="0.2">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9">
        <v>483</v>
      </c>
      <c r="H11913" s="50" t="s">
        <v>59</v>
      </c>
      <c r="I11913" s="185">
        <v>16.644079999999999</v>
      </c>
      <c r="J11913" s="41" t="s">
        <v>938</v>
      </c>
      <c r="K11913" s="41" t="s">
        <v>115</v>
      </c>
    </row>
    <row r="11914" spans="1:15" x14ac:dyDescent="0.2">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9">
        <v>484</v>
      </c>
      <c r="H11914" s="50" t="s">
        <v>59</v>
      </c>
      <c r="I11914" s="185">
        <v>16.131499999999999</v>
      </c>
      <c r="J11914" s="41" t="s">
        <v>938</v>
      </c>
      <c r="K11914" s="41" t="s">
        <v>115</v>
      </c>
    </row>
    <row r="11915" spans="1:15" x14ac:dyDescent="0.2">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9">
        <v>486</v>
      </c>
      <c r="H11915" s="50" t="s">
        <v>59</v>
      </c>
      <c r="I11915" s="185">
        <v>7.1801269999999997</v>
      </c>
      <c r="J11915" s="41" t="s">
        <v>938</v>
      </c>
      <c r="K11915" s="41" t="s">
        <v>115</v>
      </c>
    </row>
    <row r="11916" spans="1:15" x14ac:dyDescent="0.2">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9">
        <v>488</v>
      </c>
      <c r="H11916" s="50" t="s">
        <v>59</v>
      </c>
      <c r="I11916" s="185">
        <v>3.823963</v>
      </c>
      <c r="J11916" s="41" t="s">
        <v>938</v>
      </c>
      <c r="K11916" s="41" t="s">
        <v>115</v>
      </c>
    </row>
    <row r="11917" spans="1:15" x14ac:dyDescent="0.2">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9">
        <v>490</v>
      </c>
      <c r="H11917" s="50" t="s">
        <v>59</v>
      </c>
      <c r="I11917" s="185">
        <v>1.865602</v>
      </c>
      <c r="J11917" s="41" t="s">
        <v>938</v>
      </c>
      <c r="K11917" s="41" t="s">
        <v>115</v>
      </c>
    </row>
    <row r="11918" spans="1:15" x14ac:dyDescent="0.2">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9">
        <v>480</v>
      </c>
      <c r="H11918" s="50" t="s">
        <v>59</v>
      </c>
      <c r="I11918" s="185">
        <v>0.46620050000000002</v>
      </c>
      <c r="J11918" s="41" t="s">
        <v>938</v>
      </c>
      <c r="K11918" s="41" t="s">
        <v>115</v>
      </c>
    </row>
    <row r="11919" spans="1:15" x14ac:dyDescent="0.2">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9">
        <v>480.5</v>
      </c>
      <c r="H11919" s="50" t="s">
        <v>59</v>
      </c>
      <c r="I11919" s="185">
        <v>134.70869999999999</v>
      </c>
      <c r="J11919" s="41" t="s">
        <v>938</v>
      </c>
      <c r="K11919" s="41" t="s">
        <v>115</v>
      </c>
    </row>
    <row r="11920" spans="1:15" x14ac:dyDescent="0.2">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9">
        <v>481</v>
      </c>
      <c r="H11920" s="50" t="s">
        <v>59</v>
      </c>
      <c r="I11920" s="185">
        <v>131.88839999999999</v>
      </c>
      <c r="J11920" s="41" t="s">
        <v>938</v>
      </c>
      <c r="K11920" s="41" t="s">
        <v>115</v>
      </c>
    </row>
    <row r="11921" spans="1:15" x14ac:dyDescent="0.2">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9">
        <v>482</v>
      </c>
      <c r="H11921" s="50" t="s">
        <v>59</v>
      </c>
      <c r="I11921" s="185">
        <v>46.993490000000001</v>
      </c>
      <c r="J11921" s="41" t="s">
        <v>938</v>
      </c>
      <c r="K11921" s="41" t="s">
        <v>115</v>
      </c>
    </row>
    <row r="11922" spans="1:15" x14ac:dyDescent="0.2">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9">
        <v>483</v>
      </c>
      <c r="H11922" s="50" t="s">
        <v>59</v>
      </c>
      <c r="I11922" s="185">
        <v>26.434290000000001</v>
      </c>
      <c r="J11922" s="41" t="s">
        <v>938</v>
      </c>
      <c r="K11922" s="41" t="s">
        <v>115</v>
      </c>
    </row>
    <row r="11923" spans="1:15" x14ac:dyDescent="0.2">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9">
        <v>484</v>
      </c>
      <c r="H11923" s="50" t="s">
        <v>59</v>
      </c>
      <c r="I11923" s="185">
        <v>21.258900000000001</v>
      </c>
      <c r="J11923" s="41" t="s">
        <v>938</v>
      </c>
      <c r="K11923" s="41" t="s">
        <v>115</v>
      </c>
    </row>
    <row r="11924" spans="1:15" x14ac:dyDescent="0.2">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9">
        <v>486</v>
      </c>
      <c r="H11924" s="50" t="s">
        <v>59</v>
      </c>
      <c r="I11924" s="185">
        <v>9.5111290000000004</v>
      </c>
      <c r="J11924" s="41" t="s">
        <v>938</v>
      </c>
      <c r="K11924" s="41" t="s">
        <v>115</v>
      </c>
    </row>
    <row r="11925" spans="1:15" x14ac:dyDescent="0.2">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9">
        <v>488</v>
      </c>
      <c r="H11925" s="50" t="s">
        <v>59</v>
      </c>
      <c r="I11925" s="185">
        <v>4.289364</v>
      </c>
      <c r="J11925" s="41" t="s">
        <v>938</v>
      </c>
      <c r="K11925" s="41" t="s">
        <v>115</v>
      </c>
    </row>
    <row r="11926" spans="1:15" x14ac:dyDescent="0.2">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9">
        <v>490</v>
      </c>
      <c r="H11926" s="50" t="s">
        <v>59</v>
      </c>
      <c r="I11926" s="185">
        <v>1.865602</v>
      </c>
      <c r="J11926" s="41" t="s">
        <v>938</v>
      </c>
      <c r="K11926" s="41" t="s">
        <v>115</v>
      </c>
    </row>
    <row r="11927" spans="1:15" x14ac:dyDescent="0.2">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9">
        <v>0.5</v>
      </c>
      <c r="H11927" s="50" t="s">
        <v>59</v>
      </c>
      <c r="I11927" s="185">
        <v>3.9393959999999999</v>
      </c>
      <c r="J11927" s="41" t="s">
        <v>938</v>
      </c>
      <c r="K11927" s="41" t="s">
        <v>115</v>
      </c>
      <c r="L11927" s="193">
        <v>4.0041679999999999</v>
      </c>
      <c r="M11927" s="52" t="s">
        <v>938</v>
      </c>
      <c r="N11927" s="52" t="s">
        <v>116</v>
      </c>
      <c r="O11927" s="59">
        <v>0.2</v>
      </c>
    </row>
    <row r="11928" spans="1:15" x14ac:dyDescent="0.2">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9">
        <v>1</v>
      </c>
      <c r="H11928" s="50" t="s">
        <v>59</v>
      </c>
      <c r="I11928" s="185">
        <v>15.76009</v>
      </c>
      <c r="J11928" s="41" t="s">
        <v>938</v>
      </c>
      <c r="K11928" s="41" t="s">
        <v>115</v>
      </c>
      <c r="L11928" s="193">
        <v>11.7585</v>
      </c>
      <c r="M11928" s="52" t="s">
        <v>938</v>
      </c>
      <c r="N11928" s="52" t="s">
        <v>116</v>
      </c>
      <c r="O11928" s="59">
        <v>0.2</v>
      </c>
    </row>
    <row r="11929" spans="1:15" x14ac:dyDescent="0.2">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9">
        <v>2</v>
      </c>
      <c r="H11929" s="50" t="s">
        <v>59</v>
      </c>
      <c r="I11929" s="185">
        <v>8.4480819999999994</v>
      </c>
      <c r="J11929" s="41" t="s">
        <v>938</v>
      </c>
      <c r="K11929" s="41" t="s">
        <v>115</v>
      </c>
      <c r="L11929" s="193">
        <v>1.5255080000000001</v>
      </c>
      <c r="M11929" s="52" t="s">
        <v>938</v>
      </c>
      <c r="N11929" s="52" t="s">
        <v>116</v>
      </c>
      <c r="O11929" s="59">
        <v>0.2</v>
      </c>
    </row>
    <row r="11930" spans="1:15" x14ac:dyDescent="0.2">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9">
        <v>3</v>
      </c>
      <c r="H11930" s="50" t="s">
        <v>59</v>
      </c>
      <c r="I11930" s="185">
        <v>4.8860859999999997</v>
      </c>
      <c r="J11930" s="41" t="s">
        <v>938</v>
      </c>
      <c r="K11930" s="41" t="s">
        <v>115</v>
      </c>
      <c r="L11930" s="193">
        <v>2.0339040000000002</v>
      </c>
      <c r="M11930" s="52" t="s">
        <v>938</v>
      </c>
      <c r="N11930" s="52" t="s">
        <v>116</v>
      </c>
      <c r="O11930" s="59">
        <v>0.2</v>
      </c>
    </row>
    <row r="11931" spans="1:15" x14ac:dyDescent="0.2">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9">
        <v>4</v>
      </c>
      <c r="H11931" s="50" t="s">
        <v>59</v>
      </c>
      <c r="I11931" s="185">
        <v>3.2944330000000002</v>
      </c>
      <c r="J11931" s="41" t="s">
        <v>938</v>
      </c>
      <c r="K11931" s="41" t="s">
        <v>115</v>
      </c>
      <c r="L11931" s="193">
        <v>1.1441520000000001</v>
      </c>
      <c r="M11931" s="52" t="s">
        <v>938</v>
      </c>
      <c r="N11931" s="52" t="s">
        <v>116</v>
      </c>
      <c r="O11931" s="59">
        <v>0.2</v>
      </c>
    </row>
    <row r="11932" spans="1:15" x14ac:dyDescent="0.2">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9">
        <v>6</v>
      </c>
      <c r="H11932" s="50" t="s">
        <v>59</v>
      </c>
      <c r="I11932" s="185">
        <v>2.3993509999999998</v>
      </c>
      <c r="J11932" s="41" t="s">
        <v>938</v>
      </c>
      <c r="K11932" s="41" t="s">
        <v>115</v>
      </c>
      <c r="L11932" s="193">
        <v>1.0168710000000001</v>
      </c>
      <c r="M11932" s="52" t="s">
        <v>938</v>
      </c>
      <c r="N11932" s="52" t="s">
        <v>116</v>
      </c>
      <c r="O11932" s="59">
        <v>0.2</v>
      </c>
    </row>
    <row r="11933" spans="1:15" x14ac:dyDescent="0.2">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9">
        <v>8</v>
      </c>
      <c r="H11933" s="50" t="s">
        <v>59</v>
      </c>
      <c r="I11933" s="185">
        <v>1.25003</v>
      </c>
      <c r="J11933" s="41" t="s">
        <v>938</v>
      </c>
      <c r="K11933" s="41" t="s">
        <v>115</v>
      </c>
      <c r="L11933" s="193">
        <v>0.69907390000000003</v>
      </c>
      <c r="M11933" s="52" t="s">
        <v>938</v>
      </c>
      <c r="N11933" s="52" t="s">
        <v>116</v>
      </c>
      <c r="O11933" s="59">
        <v>0.2</v>
      </c>
    </row>
    <row r="11934" spans="1:15" x14ac:dyDescent="0.2">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9">
        <v>12</v>
      </c>
      <c r="H11934" s="50" t="s">
        <v>59</v>
      </c>
      <c r="I11934" s="185">
        <v>0.47665580000000002</v>
      </c>
      <c r="J11934" s="41" t="s">
        <v>938</v>
      </c>
      <c r="K11934" s="41" t="s">
        <v>115</v>
      </c>
      <c r="O11934" s="59">
        <v>0.2</v>
      </c>
    </row>
    <row r="11935" spans="1:15" x14ac:dyDescent="0.2">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9">
        <v>24</v>
      </c>
      <c r="H11935" s="50" t="s">
        <v>59</v>
      </c>
      <c r="I11935" s="185" t="s">
        <v>4163</v>
      </c>
      <c r="J11935" s="41" t="s">
        <v>938</v>
      </c>
      <c r="K11935" s="41" t="s">
        <v>115</v>
      </c>
      <c r="O11935" s="59">
        <v>0.2</v>
      </c>
    </row>
    <row r="11936" spans="1:15" x14ac:dyDescent="0.2">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9">
        <v>0.5</v>
      </c>
      <c r="H11936" s="50" t="s">
        <v>59</v>
      </c>
      <c r="I11936" s="185">
        <v>3.4308399999999999</v>
      </c>
      <c r="J11936" s="41" t="s">
        <v>938</v>
      </c>
      <c r="K11936" s="41" t="s">
        <v>115</v>
      </c>
      <c r="L11936" s="193">
        <v>2.5422989999999999</v>
      </c>
      <c r="M11936" s="52" t="s">
        <v>938</v>
      </c>
      <c r="N11936" s="52" t="s">
        <v>116</v>
      </c>
      <c r="O11936" s="59">
        <v>0.2</v>
      </c>
    </row>
    <row r="11937" spans="1:15" x14ac:dyDescent="0.2">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9">
        <v>1</v>
      </c>
      <c r="H11937" s="50" t="s">
        <v>59</v>
      </c>
      <c r="I11937" s="185">
        <v>10.421010000000001</v>
      </c>
      <c r="J11937" s="41" t="s">
        <v>938</v>
      </c>
      <c r="K11937" s="41" t="s">
        <v>115</v>
      </c>
      <c r="L11937" s="193">
        <v>4.639761</v>
      </c>
      <c r="M11937" s="52" t="s">
        <v>938</v>
      </c>
      <c r="N11937" s="52" t="s">
        <v>116</v>
      </c>
      <c r="O11937" s="59">
        <v>0.2</v>
      </c>
    </row>
    <row r="11938" spans="1:15" x14ac:dyDescent="0.2">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9">
        <v>2</v>
      </c>
      <c r="H11938" s="50" t="s">
        <v>59</v>
      </c>
      <c r="I11938" s="185">
        <v>10.03707</v>
      </c>
      <c r="J11938" s="41" t="s">
        <v>938</v>
      </c>
      <c r="K11938" s="41" t="s">
        <v>115</v>
      </c>
      <c r="L11938" s="193">
        <v>0.95331100000000002</v>
      </c>
      <c r="M11938" s="52" t="s">
        <v>938</v>
      </c>
      <c r="N11938" s="52" t="s">
        <v>116</v>
      </c>
      <c r="O11938" s="59">
        <v>0.2</v>
      </c>
    </row>
    <row r="11939" spans="1:15" x14ac:dyDescent="0.2">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9">
        <v>3</v>
      </c>
      <c r="H11939" s="50" t="s">
        <v>59</v>
      </c>
      <c r="I11939" s="185">
        <v>5.3310019999999998</v>
      </c>
      <c r="J11939" s="41" t="s">
        <v>938</v>
      </c>
      <c r="K11939" s="41" t="s">
        <v>115</v>
      </c>
      <c r="L11939" s="193">
        <v>1.27119</v>
      </c>
      <c r="M11939" s="52" t="s">
        <v>938</v>
      </c>
      <c r="N11939" s="52" t="s">
        <v>116</v>
      </c>
      <c r="O11939" s="59">
        <v>0.2</v>
      </c>
    </row>
    <row r="11940" spans="1:15" x14ac:dyDescent="0.2">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9">
        <v>4</v>
      </c>
      <c r="H11940" s="50" t="s">
        <v>59</v>
      </c>
      <c r="I11940" s="185">
        <v>3.103755</v>
      </c>
      <c r="J11940" s="41" t="s">
        <v>938</v>
      </c>
      <c r="K11940" s="41" t="s">
        <v>115</v>
      </c>
      <c r="L11940" s="193">
        <v>0.88983319999999999</v>
      </c>
      <c r="M11940" s="52" t="s">
        <v>938</v>
      </c>
      <c r="N11940" s="52" t="s">
        <v>116</v>
      </c>
      <c r="O11940" s="59">
        <v>0.2</v>
      </c>
    </row>
    <row r="11941" spans="1:15" x14ac:dyDescent="0.2">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9">
        <v>6</v>
      </c>
      <c r="H11941" s="50" t="s">
        <v>59</v>
      </c>
      <c r="I11941" s="185">
        <v>2.3993509999999998</v>
      </c>
      <c r="J11941" s="41" t="s">
        <v>938</v>
      </c>
      <c r="K11941" s="41" t="s">
        <v>115</v>
      </c>
      <c r="L11941" s="193">
        <v>1.2076309999999999</v>
      </c>
      <c r="M11941" s="52" t="s">
        <v>938</v>
      </c>
      <c r="N11941" s="52" t="s">
        <v>116</v>
      </c>
      <c r="O11941" s="59">
        <v>0.2</v>
      </c>
    </row>
    <row r="11942" spans="1:15" x14ac:dyDescent="0.2">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9">
        <v>8</v>
      </c>
      <c r="H11942" s="50" t="s">
        <v>59</v>
      </c>
      <c r="I11942" s="185">
        <v>1.2499499999999999</v>
      </c>
      <c r="J11942" s="41" t="s">
        <v>938</v>
      </c>
      <c r="K11942" s="41" t="s">
        <v>115</v>
      </c>
      <c r="O11942" s="59">
        <v>0.2</v>
      </c>
    </row>
    <row r="11943" spans="1:15" x14ac:dyDescent="0.2">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9">
        <v>12</v>
      </c>
      <c r="H11943" s="50" t="s">
        <v>59</v>
      </c>
      <c r="I11943" s="185">
        <v>0.41309630000000003</v>
      </c>
      <c r="J11943" s="41" t="s">
        <v>938</v>
      </c>
      <c r="K11943" s="41" t="s">
        <v>115</v>
      </c>
      <c r="O11943" s="59">
        <v>0.2</v>
      </c>
    </row>
    <row r="11944" spans="1:15" x14ac:dyDescent="0.2">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9">
        <v>24</v>
      </c>
      <c r="H11944" s="50" t="s">
        <v>59</v>
      </c>
      <c r="I11944" s="185" t="s">
        <v>4163</v>
      </c>
      <c r="J11944" s="41" t="s">
        <v>938</v>
      </c>
      <c r="K11944" s="41" t="s">
        <v>115</v>
      </c>
      <c r="O11944" s="59">
        <v>0.2</v>
      </c>
    </row>
    <row r="11945" spans="1:15" x14ac:dyDescent="0.2">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9">
        <v>10</v>
      </c>
      <c r="H11945" s="50" t="s">
        <v>950</v>
      </c>
      <c r="I11945" s="185">
        <v>0.86221550000000002</v>
      </c>
      <c r="J11945" s="41" t="s">
        <v>938</v>
      </c>
      <c r="K11945" s="41" t="s">
        <v>115</v>
      </c>
    </row>
    <row r="11946" spans="1:15" x14ac:dyDescent="0.2">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9">
        <v>20</v>
      </c>
      <c r="H11946" s="50" t="s">
        <v>950</v>
      </c>
      <c r="I11946" s="185">
        <v>1.1254329999999999</v>
      </c>
      <c r="J11946" s="41" t="s">
        <v>938</v>
      </c>
      <c r="K11946" s="41" t="s">
        <v>115</v>
      </c>
    </row>
    <row r="11947" spans="1:15" x14ac:dyDescent="0.2">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9">
        <v>30</v>
      </c>
      <c r="H11947" s="50" t="s">
        <v>950</v>
      </c>
      <c r="I11947" s="185">
        <v>5.1643829999999999</v>
      </c>
      <c r="J11947" s="41" t="s">
        <v>938</v>
      </c>
      <c r="K11947" s="41" t="s">
        <v>115</v>
      </c>
    </row>
    <row r="11948" spans="1:15" x14ac:dyDescent="0.2">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9">
        <v>40</v>
      </c>
      <c r="H11948" s="50" t="s">
        <v>950</v>
      </c>
      <c r="I11948" s="185">
        <v>4.1378870000000001</v>
      </c>
      <c r="J11948" s="41" t="s">
        <v>938</v>
      </c>
      <c r="K11948" s="41" t="s">
        <v>115</v>
      </c>
    </row>
    <row r="11949" spans="1:15" x14ac:dyDescent="0.2">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9">
        <v>50</v>
      </c>
      <c r="H11949" s="50" t="s">
        <v>950</v>
      </c>
      <c r="I11949" s="185">
        <v>5.9524980000000003</v>
      </c>
      <c r="J11949" s="41" t="s">
        <v>938</v>
      </c>
      <c r="K11949" s="41" t="s">
        <v>115</v>
      </c>
    </row>
    <row r="11950" spans="1:15" x14ac:dyDescent="0.2">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9">
        <v>60</v>
      </c>
      <c r="H11950" s="50" t="s">
        <v>950</v>
      </c>
      <c r="I11950" s="185">
        <v>4.6830129999999999</v>
      </c>
      <c r="J11950" s="41" t="s">
        <v>938</v>
      </c>
      <c r="K11950" s="41" t="s">
        <v>115</v>
      </c>
    </row>
    <row r="11951" spans="1:15" x14ac:dyDescent="0.2">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9">
        <v>90</v>
      </c>
      <c r="H11951" s="50" t="s">
        <v>950</v>
      </c>
      <c r="I11951" s="185">
        <v>2.9868489999999999</v>
      </c>
      <c r="J11951" s="41" t="s">
        <v>938</v>
      </c>
      <c r="K11951" s="41" t="s">
        <v>115</v>
      </c>
    </row>
    <row r="11952" spans="1:15" x14ac:dyDescent="0.2">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9">
        <v>120</v>
      </c>
      <c r="H11952" s="50" t="s">
        <v>950</v>
      </c>
      <c r="I11952" s="185">
        <v>1.982118</v>
      </c>
      <c r="J11952" s="41" t="s">
        <v>938</v>
      </c>
      <c r="K11952" s="41" t="s">
        <v>115</v>
      </c>
    </row>
    <row r="11953" spans="1:16" x14ac:dyDescent="0.2">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9">
        <v>180</v>
      </c>
      <c r="H11953" s="50" t="s">
        <v>950</v>
      </c>
      <c r="I11953" s="185">
        <v>1.13168</v>
      </c>
      <c r="J11953" s="41" t="s">
        <v>938</v>
      </c>
      <c r="K11953" s="41" t="s">
        <v>115</v>
      </c>
    </row>
    <row r="11954" spans="1:16" x14ac:dyDescent="0.2">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9">
        <v>240</v>
      </c>
      <c r="H11954" s="50" t="s">
        <v>950</v>
      </c>
      <c r="I11954" s="185">
        <v>0.9915197</v>
      </c>
      <c r="J11954" s="41" t="s">
        <v>938</v>
      </c>
      <c r="K11954" s="41" t="s">
        <v>115</v>
      </c>
    </row>
    <row r="11955" spans="1:16" x14ac:dyDescent="0.2">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9">
        <v>10</v>
      </c>
      <c r="H11955" s="50" t="s">
        <v>950</v>
      </c>
      <c r="I11955" s="185">
        <v>2.3014610000000002</v>
      </c>
      <c r="J11955" s="41" t="s">
        <v>938</v>
      </c>
      <c r="K11955" s="41" t="s">
        <v>115</v>
      </c>
    </row>
    <row r="11956" spans="1:16" x14ac:dyDescent="0.2">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9">
        <v>20</v>
      </c>
      <c r="H11956" s="50" t="s">
        <v>950</v>
      </c>
      <c r="I11956" s="185">
        <v>3.947797</v>
      </c>
      <c r="J11956" s="41" t="s">
        <v>938</v>
      </c>
      <c r="K11956" s="41" t="s">
        <v>115</v>
      </c>
    </row>
    <row r="11957" spans="1:16" x14ac:dyDescent="0.2">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9">
        <v>30</v>
      </c>
      <c r="H11957" s="50" t="s">
        <v>950</v>
      </c>
      <c r="I11957" s="185">
        <v>4.6036890000000001</v>
      </c>
      <c r="J11957" s="41" t="s">
        <v>938</v>
      </c>
      <c r="K11957" s="41" t="s">
        <v>115</v>
      </c>
    </row>
    <row r="11958" spans="1:16" x14ac:dyDescent="0.2">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9">
        <v>40</v>
      </c>
      <c r="H11958" s="50" t="s">
        <v>950</v>
      </c>
      <c r="I11958" s="185">
        <v>5.9696020000000001</v>
      </c>
      <c r="J11958" s="41" t="s">
        <v>938</v>
      </c>
      <c r="K11958" s="41" t="s">
        <v>115</v>
      </c>
    </row>
    <row r="11959" spans="1:16" x14ac:dyDescent="0.2">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9">
        <v>50</v>
      </c>
      <c r="H11959" s="50" t="s">
        <v>950</v>
      </c>
      <c r="I11959" s="185">
        <v>7.1861879999999996</v>
      </c>
      <c r="J11959" s="41" t="s">
        <v>938</v>
      </c>
      <c r="K11959" s="41" t="s">
        <v>115</v>
      </c>
    </row>
    <row r="11960" spans="1:16" x14ac:dyDescent="0.2">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9">
        <v>60</v>
      </c>
      <c r="H11960" s="50" t="s">
        <v>950</v>
      </c>
      <c r="I11960" s="185">
        <v>6.2344580000000001</v>
      </c>
      <c r="J11960" s="41" t="s">
        <v>938</v>
      </c>
      <c r="K11960" s="41" t="s">
        <v>115</v>
      </c>
    </row>
    <row r="11961" spans="1:16" x14ac:dyDescent="0.2">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9">
        <v>90</v>
      </c>
      <c r="H11961" s="50" t="s">
        <v>950</v>
      </c>
      <c r="I11961" s="185">
        <v>3.62236</v>
      </c>
      <c r="J11961" s="41" t="s">
        <v>938</v>
      </c>
      <c r="K11961" s="41" t="s">
        <v>115</v>
      </c>
    </row>
    <row r="11962" spans="1:16" x14ac:dyDescent="0.2">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9">
        <v>120</v>
      </c>
      <c r="H11962" s="50" t="s">
        <v>950</v>
      </c>
      <c r="I11962" s="185">
        <v>3.12235</v>
      </c>
      <c r="J11962" s="41" t="s">
        <v>938</v>
      </c>
      <c r="K11962" s="41" t="s">
        <v>115</v>
      </c>
    </row>
    <row r="11963" spans="1:16" x14ac:dyDescent="0.2">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9">
        <v>180</v>
      </c>
      <c r="H11963" s="50" t="s">
        <v>950</v>
      </c>
      <c r="I11963" s="185">
        <v>2.3092959999999998</v>
      </c>
      <c r="J11963" s="41" t="s">
        <v>938</v>
      </c>
      <c r="K11963" s="41" t="s">
        <v>115</v>
      </c>
    </row>
    <row r="11964" spans="1:16" x14ac:dyDescent="0.2">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9">
        <v>240</v>
      </c>
      <c r="H11964" s="50" t="s">
        <v>950</v>
      </c>
      <c r="I11964" s="185">
        <v>2.505531</v>
      </c>
      <c r="J11964" s="41" t="s">
        <v>938</v>
      </c>
      <c r="K11964" s="41" t="s">
        <v>115</v>
      </c>
    </row>
    <row r="11965" spans="1:16" x14ac:dyDescent="0.2">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9">
        <v>0.5</v>
      </c>
      <c r="H11965" s="50" t="s">
        <v>59</v>
      </c>
      <c r="I11965" s="185">
        <v>1.0496650000000001</v>
      </c>
      <c r="J11965" s="41" t="s">
        <v>938</v>
      </c>
      <c r="K11965" s="41" t="s">
        <v>115</v>
      </c>
      <c r="L11965" s="193">
        <v>1.7220739999999998E-2</v>
      </c>
      <c r="M11965" s="52" t="s">
        <v>938</v>
      </c>
      <c r="N11965" s="52" t="s">
        <v>116</v>
      </c>
      <c r="P11965" s="42" t="s">
        <v>4061</v>
      </c>
    </row>
    <row r="11966" spans="1:16" x14ac:dyDescent="0.2">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9">
        <v>1</v>
      </c>
      <c r="H11966" s="50" t="s">
        <v>59</v>
      </c>
      <c r="I11966" s="185">
        <v>3.6142249999999998</v>
      </c>
      <c r="J11966" s="41" t="s">
        <v>938</v>
      </c>
      <c r="K11966" s="41" t="s">
        <v>115</v>
      </c>
      <c r="L11966" s="193">
        <v>0</v>
      </c>
      <c r="M11966" s="52" t="s">
        <v>938</v>
      </c>
      <c r="N11966" s="52" t="s">
        <v>116</v>
      </c>
    </row>
    <row r="11967" spans="1:16" x14ac:dyDescent="0.2">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9">
        <v>1.5</v>
      </c>
      <c r="H11967" s="50" t="s">
        <v>59</v>
      </c>
      <c r="I11967" s="185">
        <v>6.1814819999999999</v>
      </c>
      <c r="J11967" s="41" t="s">
        <v>938</v>
      </c>
      <c r="K11967" s="41" t="s">
        <v>115</v>
      </c>
      <c r="L11967" s="193">
        <v>4.3274189999999999</v>
      </c>
      <c r="M11967" s="52" t="s">
        <v>938</v>
      </c>
      <c r="N11967" s="52" t="s">
        <v>116</v>
      </c>
    </row>
    <row r="11968" spans="1:16" x14ac:dyDescent="0.2">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9">
        <v>2</v>
      </c>
      <c r="H11968" s="50" t="s">
        <v>59</v>
      </c>
      <c r="I11968" s="185">
        <v>5.7897650000000001</v>
      </c>
      <c r="J11968" s="41" t="s">
        <v>938</v>
      </c>
      <c r="K11968" s="41" t="s">
        <v>115</v>
      </c>
      <c r="L11968" s="193">
        <v>3.050967</v>
      </c>
      <c r="M11968" s="52" t="s">
        <v>938</v>
      </c>
      <c r="N11968" s="52" t="s">
        <v>116</v>
      </c>
    </row>
    <row r="11969" spans="1:16" x14ac:dyDescent="0.2">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9">
        <v>3</v>
      </c>
      <c r="H11969" s="50" t="s">
        <v>59</v>
      </c>
      <c r="I11969" s="185">
        <v>3.2207370000000002</v>
      </c>
      <c r="J11969" s="41" t="s">
        <v>938</v>
      </c>
      <c r="K11969" s="41" t="s">
        <v>115</v>
      </c>
      <c r="L11969" s="193">
        <v>1.8831260000000001</v>
      </c>
      <c r="M11969" s="52" t="s">
        <v>938</v>
      </c>
      <c r="N11969" s="52" t="s">
        <v>116</v>
      </c>
    </row>
    <row r="11970" spans="1:16" x14ac:dyDescent="0.2">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9">
        <v>4</v>
      </c>
      <c r="H11970" s="50" t="s">
        <v>59</v>
      </c>
      <c r="I11970" s="185">
        <v>1.7626649999999999</v>
      </c>
      <c r="J11970" s="41" t="s">
        <v>938</v>
      </c>
      <c r="K11970" s="41" t="s">
        <v>115</v>
      </c>
      <c r="L11970" s="193">
        <v>0.96853310000000004</v>
      </c>
      <c r="M11970" s="52" t="s">
        <v>938</v>
      </c>
      <c r="N11970" s="52" t="s">
        <v>116</v>
      </c>
    </row>
    <row r="11971" spans="1:16" x14ac:dyDescent="0.2">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9">
        <v>6</v>
      </c>
      <c r="H11971" s="50" t="s">
        <v>59</v>
      </c>
      <c r="I11971" s="185">
        <v>0.61124590000000001</v>
      </c>
      <c r="J11971" s="41" t="s">
        <v>938</v>
      </c>
      <c r="K11971" s="41" t="s">
        <v>115</v>
      </c>
      <c r="L11971" s="193">
        <v>0.4249021</v>
      </c>
      <c r="M11971" s="52" t="s">
        <v>938</v>
      </c>
      <c r="N11971" s="52" t="s">
        <v>116</v>
      </c>
    </row>
    <row r="11972" spans="1:16" x14ac:dyDescent="0.2">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9">
        <v>8</v>
      </c>
      <c r="H11972" s="50" t="s">
        <v>59</v>
      </c>
      <c r="I11972" s="185">
        <v>0.31323719999999999</v>
      </c>
      <c r="J11972" s="41" t="s">
        <v>938</v>
      </c>
      <c r="K11972" s="41" t="s">
        <v>115</v>
      </c>
      <c r="L11972" s="193">
        <v>0.16979949999999999</v>
      </c>
      <c r="M11972" s="52" t="s">
        <v>938</v>
      </c>
      <c r="N11972" s="52" t="s">
        <v>116</v>
      </c>
    </row>
    <row r="11973" spans="1:16" x14ac:dyDescent="0.2">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9">
        <v>12</v>
      </c>
      <c r="H11973" s="50" t="s">
        <v>59</v>
      </c>
      <c r="I11973" s="185">
        <v>0.1084749</v>
      </c>
      <c r="J11973" s="41" t="s">
        <v>938</v>
      </c>
      <c r="K11973" s="41" t="s">
        <v>115</v>
      </c>
      <c r="L11973" s="193">
        <v>6.5410789999999996E-2</v>
      </c>
      <c r="M11973" s="52" t="s">
        <v>938</v>
      </c>
      <c r="N11973" s="52" t="s">
        <v>116</v>
      </c>
    </row>
    <row r="11974" spans="1:16" x14ac:dyDescent="0.2">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9">
        <v>16</v>
      </c>
      <c r="H11974" s="50" t="s">
        <v>59</v>
      </c>
      <c r="I11974" s="185">
        <v>5.9246859999999998E-2</v>
      </c>
      <c r="J11974" s="41" t="s">
        <v>938</v>
      </c>
      <c r="K11974" s="41" t="s">
        <v>115</v>
      </c>
      <c r="L11974" s="193">
        <v>3.1203640000000001E-2</v>
      </c>
      <c r="M11974" s="52" t="s">
        <v>938</v>
      </c>
      <c r="N11974" s="52" t="s">
        <v>116</v>
      </c>
    </row>
    <row r="11975" spans="1:16" x14ac:dyDescent="0.2">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9">
        <v>24</v>
      </c>
      <c r="H11975" s="50" t="s">
        <v>59</v>
      </c>
      <c r="I11975" s="185">
        <v>4.9269649999999998E-2</v>
      </c>
      <c r="J11975" s="41" t="s">
        <v>938</v>
      </c>
      <c r="K11975" s="41" t="s">
        <v>115</v>
      </c>
    </row>
    <row r="11976" spans="1:16" x14ac:dyDescent="0.2">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9">
        <v>1</v>
      </c>
      <c r="H11976" s="50" t="s">
        <v>59</v>
      </c>
      <c r="I11976" s="185">
        <v>74.989419999999996</v>
      </c>
      <c r="J11976" s="41" t="s">
        <v>943</v>
      </c>
      <c r="K11976" s="41" t="s">
        <v>115</v>
      </c>
      <c r="O11976" s="59">
        <v>5</v>
      </c>
      <c r="P11976" s="42" t="s">
        <v>4062</v>
      </c>
    </row>
    <row r="11977" spans="1:16" x14ac:dyDescent="0.2">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9">
        <v>2</v>
      </c>
      <c r="H11977" s="50" t="s">
        <v>59</v>
      </c>
      <c r="I11977" s="185">
        <v>143.934</v>
      </c>
      <c r="J11977" s="41" t="s">
        <v>943</v>
      </c>
      <c r="K11977" s="41" t="s">
        <v>115</v>
      </c>
      <c r="O11977" s="59">
        <v>5</v>
      </c>
    </row>
    <row r="11978" spans="1:16" x14ac:dyDescent="0.2">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9">
        <v>3</v>
      </c>
      <c r="H11978" s="50" t="s">
        <v>59</v>
      </c>
      <c r="I11978" s="185">
        <v>118.57129999999999</v>
      </c>
      <c r="J11978" s="41" t="s">
        <v>943</v>
      </c>
      <c r="K11978" s="41" t="s">
        <v>115</v>
      </c>
      <c r="O11978" s="59">
        <v>5</v>
      </c>
    </row>
    <row r="11979" spans="1:16" x14ac:dyDescent="0.2">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9">
        <v>4</v>
      </c>
      <c r="H11979" s="50" t="s">
        <v>59</v>
      </c>
      <c r="I11979" s="185">
        <v>89.439760000000007</v>
      </c>
      <c r="J11979" s="41" t="s">
        <v>943</v>
      </c>
      <c r="K11979" s="41" t="s">
        <v>115</v>
      </c>
      <c r="O11979" s="59">
        <v>5</v>
      </c>
    </row>
    <row r="11980" spans="1:16" x14ac:dyDescent="0.2">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9">
        <v>8</v>
      </c>
      <c r="H11980" s="50" t="s">
        <v>59</v>
      </c>
      <c r="I11980" s="185">
        <v>41.190390000000001</v>
      </c>
      <c r="J11980" s="41" t="s">
        <v>943</v>
      </c>
      <c r="K11980" s="41" t="s">
        <v>115</v>
      </c>
      <c r="O11980" s="59">
        <v>5</v>
      </c>
    </row>
    <row r="11981" spans="1:16" x14ac:dyDescent="0.2">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9">
        <v>12</v>
      </c>
      <c r="H11981" s="50" t="s">
        <v>59</v>
      </c>
      <c r="I11981" s="185">
        <v>21.460139999999999</v>
      </c>
      <c r="J11981" s="41" t="s">
        <v>943</v>
      </c>
      <c r="K11981" s="41" t="s">
        <v>115</v>
      </c>
      <c r="O11981" s="59">
        <v>5</v>
      </c>
    </row>
    <row r="11982" spans="1:16" x14ac:dyDescent="0.2">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9">
        <v>16</v>
      </c>
      <c r="H11982" s="50" t="s">
        <v>59</v>
      </c>
      <c r="I11982" s="185">
        <v>13.10228</v>
      </c>
      <c r="J11982" s="41" t="s">
        <v>943</v>
      </c>
      <c r="K11982" s="41" t="s">
        <v>115</v>
      </c>
      <c r="O11982" s="59">
        <v>5</v>
      </c>
    </row>
    <row r="11983" spans="1:16" x14ac:dyDescent="0.2">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9">
        <v>20</v>
      </c>
      <c r="H11983" s="50" t="s">
        <v>59</v>
      </c>
      <c r="I11983" s="185">
        <v>10.98541</v>
      </c>
      <c r="J11983" s="41" t="s">
        <v>943</v>
      </c>
      <c r="K11983" s="41" t="s">
        <v>115</v>
      </c>
      <c r="O11983" s="59">
        <v>5</v>
      </c>
    </row>
    <row r="11984" spans="1:16" x14ac:dyDescent="0.2">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9">
        <v>15</v>
      </c>
      <c r="H11984" s="50" t="s">
        <v>950</v>
      </c>
      <c r="I11984" s="185" t="s">
        <v>4162</v>
      </c>
      <c r="J11984" s="41" t="s">
        <v>938</v>
      </c>
      <c r="K11984" s="41" t="s">
        <v>115</v>
      </c>
      <c r="O11984" s="59">
        <v>0.5</v>
      </c>
      <c r="P11984" s="42" t="s">
        <v>4063</v>
      </c>
    </row>
    <row r="11985" spans="1:16" x14ac:dyDescent="0.2">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9">
        <v>30</v>
      </c>
      <c r="H11985" s="50" t="s">
        <v>950</v>
      </c>
      <c r="I11985" s="185">
        <v>5.9445589999999999</v>
      </c>
      <c r="J11985" s="41" t="s">
        <v>938</v>
      </c>
      <c r="K11985" s="41" t="s">
        <v>115</v>
      </c>
      <c r="O11985" s="59">
        <v>0.5</v>
      </c>
    </row>
    <row r="11986" spans="1:16" x14ac:dyDescent="0.2">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9">
        <v>45</v>
      </c>
      <c r="H11986" s="50" t="s">
        <v>950</v>
      </c>
      <c r="I11986" s="185">
        <v>21.751860000000001</v>
      </c>
      <c r="J11986" s="41" t="s">
        <v>938</v>
      </c>
      <c r="K11986" s="41" t="s">
        <v>115</v>
      </c>
      <c r="O11986" s="59">
        <v>0.5</v>
      </c>
    </row>
    <row r="11987" spans="1:16" x14ac:dyDescent="0.2">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9">
        <v>60</v>
      </c>
      <c r="H11987" s="50" t="s">
        <v>950</v>
      </c>
      <c r="I11987" s="185">
        <v>31.924479999999999</v>
      </c>
      <c r="J11987" s="41" t="s">
        <v>938</v>
      </c>
      <c r="K11987" s="41" t="s">
        <v>115</v>
      </c>
      <c r="O11987" s="59">
        <v>0.5</v>
      </c>
    </row>
    <row r="11988" spans="1:16" x14ac:dyDescent="0.2">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9">
        <v>90</v>
      </c>
      <c r="H11988" s="50" t="s">
        <v>950</v>
      </c>
      <c r="I11988" s="185">
        <v>28.030370000000001</v>
      </c>
      <c r="J11988" s="41" t="s">
        <v>938</v>
      </c>
      <c r="K11988" s="41" t="s">
        <v>115</v>
      </c>
      <c r="O11988" s="59">
        <v>0.5</v>
      </c>
    </row>
    <row r="11989" spans="1:16" x14ac:dyDescent="0.2">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9">
        <v>120</v>
      </c>
      <c r="H11989" s="50" t="s">
        <v>950</v>
      </c>
      <c r="I11989" s="185">
        <v>19.351150000000001</v>
      </c>
      <c r="J11989" s="41" t="s">
        <v>938</v>
      </c>
      <c r="K11989" s="41" t="s">
        <v>115</v>
      </c>
      <c r="O11989" s="59">
        <v>0.5</v>
      </c>
    </row>
    <row r="11990" spans="1:16" x14ac:dyDescent="0.2">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9">
        <v>150</v>
      </c>
      <c r="H11990" s="50" t="s">
        <v>950</v>
      </c>
      <c r="I11990" s="185">
        <v>16.98921</v>
      </c>
      <c r="J11990" s="41" t="s">
        <v>938</v>
      </c>
      <c r="K11990" s="41" t="s">
        <v>115</v>
      </c>
      <c r="O11990" s="59">
        <v>0.5</v>
      </c>
    </row>
    <row r="11991" spans="1:16" x14ac:dyDescent="0.2">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9">
        <v>180</v>
      </c>
      <c r="H11991" s="50" t="s">
        <v>950</v>
      </c>
      <c r="I11991" s="185">
        <v>11.358230000000001</v>
      </c>
      <c r="J11991" s="41" t="s">
        <v>938</v>
      </c>
      <c r="K11991" s="41" t="s">
        <v>115</v>
      </c>
      <c r="O11991" s="59">
        <v>0.5</v>
      </c>
    </row>
    <row r="11992" spans="1:16" x14ac:dyDescent="0.2">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9">
        <v>240</v>
      </c>
      <c r="H11992" s="50" t="s">
        <v>950</v>
      </c>
      <c r="I11992" s="185">
        <v>6.7750729999999999</v>
      </c>
      <c r="J11992" s="41" t="s">
        <v>938</v>
      </c>
      <c r="K11992" s="41" t="s">
        <v>115</v>
      </c>
      <c r="O11992" s="59">
        <v>0.5</v>
      </c>
    </row>
    <row r="11993" spans="1:16" x14ac:dyDescent="0.2">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9">
        <v>360</v>
      </c>
      <c r="H11993" s="50" t="s">
        <v>950</v>
      </c>
      <c r="I11993" s="185">
        <v>1.6672819999999999</v>
      </c>
      <c r="J11993" s="41" t="s">
        <v>938</v>
      </c>
      <c r="K11993" s="41" t="s">
        <v>115</v>
      </c>
      <c r="O11993" s="59">
        <v>0.5</v>
      </c>
    </row>
    <row r="11994" spans="1:16" x14ac:dyDescent="0.2">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9">
        <v>480</v>
      </c>
      <c r="H11994" s="50" t="s">
        <v>950</v>
      </c>
      <c r="I11994" s="185" t="s">
        <v>4162</v>
      </c>
      <c r="J11994" s="41" t="s">
        <v>938</v>
      </c>
      <c r="K11994" s="41" t="s">
        <v>115</v>
      </c>
      <c r="O11994" s="59">
        <v>0.5</v>
      </c>
    </row>
    <row r="11995" spans="1:16" x14ac:dyDescent="0.2">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9">
        <v>325</v>
      </c>
      <c r="H11995" s="50" t="s">
        <v>59</v>
      </c>
      <c r="I11995" s="185" t="s">
        <v>4162</v>
      </c>
      <c r="J11995" s="41" t="s">
        <v>938</v>
      </c>
      <c r="K11995" s="41" t="s">
        <v>115</v>
      </c>
      <c r="O11995" s="59">
        <v>0.5</v>
      </c>
      <c r="P11995" s="42" t="s">
        <v>4063</v>
      </c>
    </row>
    <row r="11996" spans="1:16" x14ac:dyDescent="0.2">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9">
        <v>325.25</v>
      </c>
      <c r="H11996" s="50" t="s">
        <v>59</v>
      </c>
      <c r="I11996" s="185">
        <v>1.1236520000000001</v>
      </c>
      <c r="J11996" s="41" t="s">
        <v>938</v>
      </c>
      <c r="K11996" s="41" t="s">
        <v>115</v>
      </c>
      <c r="O11996" s="59">
        <v>0.5</v>
      </c>
    </row>
    <row r="11997" spans="1:16" x14ac:dyDescent="0.2">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9">
        <v>325.5</v>
      </c>
      <c r="H11997" s="50" t="s">
        <v>59</v>
      </c>
      <c r="I11997" s="185">
        <v>15.06015</v>
      </c>
      <c r="J11997" s="41" t="s">
        <v>938</v>
      </c>
      <c r="K11997" s="41" t="s">
        <v>115</v>
      </c>
      <c r="O11997" s="59">
        <v>0.5</v>
      </c>
    </row>
    <row r="11998" spans="1:16" x14ac:dyDescent="0.2">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9">
        <v>325.75</v>
      </c>
      <c r="H11998" s="50" t="s">
        <v>59</v>
      </c>
      <c r="I11998" s="185">
        <v>31.447649999999999</v>
      </c>
      <c r="J11998" s="41" t="s">
        <v>938</v>
      </c>
      <c r="K11998" s="41" t="s">
        <v>115</v>
      </c>
      <c r="O11998" s="59">
        <v>0.5</v>
      </c>
    </row>
    <row r="11999" spans="1:16" x14ac:dyDescent="0.2">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9">
        <v>326</v>
      </c>
      <c r="H11999" s="50" t="s">
        <v>59</v>
      </c>
      <c r="I11999" s="185">
        <v>38.696289999999998</v>
      </c>
      <c r="J11999" s="41" t="s">
        <v>938</v>
      </c>
      <c r="K11999" s="41" t="s">
        <v>115</v>
      </c>
      <c r="O11999" s="59">
        <v>0.5</v>
      </c>
    </row>
    <row r="12000" spans="1:16" x14ac:dyDescent="0.2">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9">
        <v>326.5</v>
      </c>
      <c r="H12000" s="50" t="s">
        <v>59</v>
      </c>
      <c r="I12000" s="185">
        <v>30.367709999999999</v>
      </c>
      <c r="J12000" s="41" t="s">
        <v>938</v>
      </c>
      <c r="K12000" s="41" t="s">
        <v>115</v>
      </c>
      <c r="O12000" s="59">
        <v>0.5</v>
      </c>
    </row>
    <row r="12001" spans="1:16" x14ac:dyDescent="0.2">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9">
        <v>327</v>
      </c>
      <c r="H12001" s="50" t="s">
        <v>59</v>
      </c>
      <c r="I12001" s="185">
        <v>20.632359999999998</v>
      </c>
      <c r="J12001" s="41" t="s">
        <v>938</v>
      </c>
      <c r="K12001" s="41" t="s">
        <v>115</v>
      </c>
      <c r="O12001" s="59">
        <v>0.5</v>
      </c>
    </row>
    <row r="12002" spans="1:16" x14ac:dyDescent="0.2">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9">
        <v>327.5</v>
      </c>
      <c r="H12002" s="50" t="s">
        <v>59</v>
      </c>
      <c r="I12002" s="185">
        <v>15.432259999999999</v>
      </c>
      <c r="J12002" s="41" t="s">
        <v>938</v>
      </c>
      <c r="K12002" s="41" t="s">
        <v>115</v>
      </c>
      <c r="O12002" s="59">
        <v>0.5</v>
      </c>
    </row>
    <row r="12003" spans="1:16" x14ac:dyDescent="0.2">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9">
        <v>328</v>
      </c>
      <c r="H12003" s="50" t="s">
        <v>59</v>
      </c>
      <c r="I12003" s="185">
        <v>10.153280000000001</v>
      </c>
      <c r="J12003" s="41" t="s">
        <v>938</v>
      </c>
      <c r="K12003" s="41" t="s">
        <v>115</v>
      </c>
      <c r="O12003" s="59">
        <v>0.5</v>
      </c>
    </row>
    <row r="12004" spans="1:16" x14ac:dyDescent="0.2">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9">
        <v>329</v>
      </c>
      <c r="H12004" s="50" t="s">
        <v>59</v>
      </c>
      <c r="I12004" s="185">
        <v>4.5383829999999996</v>
      </c>
      <c r="J12004" s="41" t="s">
        <v>938</v>
      </c>
      <c r="K12004" s="41" t="s">
        <v>115</v>
      </c>
      <c r="O12004" s="59">
        <v>0.5</v>
      </c>
    </row>
    <row r="12005" spans="1:16" x14ac:dyDescent="0.2">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9">
        <v>331</v>
      </c>
      <c r="H12005" s="50" t="s">
        <v>59</v>
      </c>
      <c r="I12005" s="185">
        <v>1.588943</v>
      </c>
      <c r="J12005" s="41" t="s">
        <v>938</v>
      </c>
      <c r="K12005" s="41" t="s">
        <v>115</v>
      </c>
      <c r="O12005" s="59">
        <v>0.5</v>
      </c>
    </row>
    <row r="12006" spans="1:16" x14ac:dyDescent="0.2">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9">
        <v>333</v>
      </c>
      <c r="H12006" s="50" t="s">
        <v>59</v>
      </c>
      <c r="I12006" s="185" t="s">
        <v>4162</v>
      </c>
      <c r="J12006" s="41" t="s">
        <v>938</v>
      </c>
      <c r="K12006" s="41" t="s">
        <v>115</v>
      </c>
      <c r="O12006" s="59">
        <v>0.5</v>
      </c>
    </row>
    <row r="12007" spans="1:16" x14ac:dyDescent="0.2">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9">
        <v>0.5</v>
      </c>
      <c r="H12007" s="50" t="s">
        <v>59</v>
      </c>
      <c r="I12007" s="185">
        <v>27.837730000000001</v>
      </c>
      <c r="J12007" s="41" t="s">
        <v>938</v>
      </c>
      <c r="K12007" s="41" t="s">
        <v>115</v>
      </c>
      <c r="O12007" s="59">
        <v>0.1</v>
      </c>
      <c r="P12007" s="42" t="s">
        <v>4064</v>
      </c>
    </row>
    <row r="12008" spans="1:16" x14ac:dyDescent="0.2">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9">
        <v>1</v>
      </c>
      <c r="H12008" s="50" t="s">
        <v>59</v>
      </c>
      <c r="I12008" s="185">
        <v>47.45955</v>
      </c>
      <c r="J12008" s="41" t="s">
        <v>938</v>
      </c>
      <c r="K12008" s="41" t="s">
        <v>115</v>
      </c>
      <c r="O12008" s="59">
        <v>0.1</v>
      </c>
    </row>
    <row r="12009" spans="1:16" x14ac:dyDescent="0.2">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9">
        <v>1.5</v>
      </c>
      <c r="H12009" s="50" t="s">
        <v>59</v>
      </c>
      <c r="I12009" s="185">
        <v>30.996220000000001</v>
      </c>
      <c r="J12009" s="41" t="s">
        <v>938</v>
      </c>
      <c r="K12009" s="41" t="s">
        <v>115</v>
      </c>
      <c r="O12009" s="59">
        <v>0.1</v>
      </c>
    </row>
    <row r="12010" spans="1:16" x14ac:dyDescent="0.2">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9">
        <v>2</v>
      </c>
      <c r="H12010" s="50" t="s">
        <v>59</v>
      </c>
      <c r="I12010" s="185">
        <v>18.99128</v>
      </c>
      <c r="J12010" s="41" t="s">
        <v>938</v>
      </c>
      <c r="K12010" s="41" t="s">
        <v>115</v>
      </c>
      <c r="O12010" s="59">
        <v>0.1</v>
      </c>
    </row>
    <row r="12011" spans="1:16" x14ac:dyDescent="0.2">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9">
        <v>3</v>
      </c>
      <c r="H12011" s="50" t="s">
        <v>59</v>
      </c>
      <c r="I12011" s="185">
        <v>9.4054000000000002</v>
      </c>
      <c r="J12011" s="41" t="s">
        <v>938</v>
      </c>
      <c r="K12011" s="41" t="s">
        <v>115</v>
      </c>
      <c r="O12011" s="59">
        <v>0.1</v>
      </c>
    </row>
    <row r="12012" spans="1:16" x14ac:dyDescent="0.2">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9">
        <v>4</v>
      </c>
      <c r="H12012" s="50" t="s">
        <v>59</v>
      </c>
      <c r="I12012" s="185">
        <v>5.8891450000000001</v>
      </c>
      <c r="J12012" s="41" t="s">
        <v>938</v>
      </c>
      <c r="K12012" s="41" t="s">
        <v>115</v>
      </c>
      <c r="O12012" s="59">
        <v>0.1</v>
      </c>
    </row>
    <row r="12013" spans="1:16" x14ac:dyDescent="0.2">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9">
        <v>8</v>
      </c>
      <c r="H12013" s="50" t="s">
        <v>59</v>
      </c>
      <c r="I12013" s="185">
        <v>3.3235709999999998</v>
      </c>
      <c r="J12013" s="41" t="s">
        <v>938</v>
      </c>
      <c r="K12013" s="41" t="s">
        <v>115</v>
      </c>
      <c r="O12013" s="59">
        <v>0.1</v>
      </c>
    </row>
    <row r="12014" spans="1:16" x14ac:dyDescent="0.2">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9">
        <v>12</v>
      </c>
      <c r="H12014" s="50" t="s">
        <v>59</v>
      </c>
      <c r="I12014" s="185">
        <v>0.58060319999999999</v>
      </c>
      <c r="J12014" s="41" t="s">
        <v>938</v>
      </c>
      <c r="K12014" s="41" t="s">
        <v>115</v>
      </c>
      <c r="O12014" s="59">
        <v>0.1</v>
      </c>
    </row>
    <row r="12015" spans="1:16" x14ac:dyDescent="0.2">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9">
        <v>24</v>
      </c>
      <c r="H12015" s="50" t="s">
        <v>59</v>
      </c>
      <c r="I12015" s="185">
        <v>0.1668028</v>
      </c>
      <c r="J12015" s="41" t="s">
        <v>938</v>
      </c>
      <c r="K12015" s="41" t="s">
        <v>115</v>
      </c>
      <c r="O12015" s="59">
        <v>0.1</v>
      </c>
    </row>
    <row r="12016" spans="1:16" x14ac:dyDescent="0.2">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9">
        <v>0.5</v>
      </c>
      <c r="H12016" s="50" t="s">
        <v>59</v>
      </c>
      <c r="I12016" s="185">
        <v>19.374320000000001</v>
      </c>
      <c r="J12016" s="41" t="s">
        <v>938</v>
      </c>
      <c r="K12016" s="41" t="s">
        <v>115</v>
      </c>
      <c r="O12016" s="59">
        <v>0.1</v>
      </c>
      <c r="P12016" s="42" t="s">
        <v>4064</v>
      </c>
    </row>
    <row r="12017" spans="1:16" x14ac:dyDescent="0.2">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9">
        <v>1</v>
      </c>
      <c r="H12017" s="50" t="s">
        <v>59</v>
      </c>
      <c r="I12017" s="185">
        <v>50.594270000000002</v>
      </c>
      <c r="J12017" s="41" t="s">
        <v>938</v>
      </c>
      <c r="K12017" s="41" t="s">
        <v>115</v>
      </c>
      <c r="O12017" s="59">
        <v>0.1</v>
      </c>
    </row>
    <row r="12018" spans="1:16" x14ac:dyDescent="0.2">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9">
        <v>1.5</v>
      </c>
      <c r="H12018" s="50" t="s">
        <v>59</v>
      </c>
      <c r="I12018" s="185">
        <v>36.763829999999999</v>
      </c>
      <c r="J12018" s="41" t="s">
        <v>938</v>
      </c>
      <c r="K12018" s="41" t="s">
        <v>115</v>
      </c>
      <c r="O12018" s="59">
        <v>0.1</v>
      </c>
    </row>
    <row r="12019" spans="1:16" x14ac:dyDescent="0.2">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9">
        <v>2</v>
      </c>
      <c r="H12019" s="50" t="s">
        <v>59</v>
      </c>
      <c r="I12019" s="185">
        <v>24.528179999999999</v>
      </c>
      <c r="J12019" s="41" t="s">
        <v>938</v>
      </c>
      <c r="K12019" s="41" t="s">
        <v>115</v>
      </c>
      <c r="O12019" s="59">
        <v>0.1</v>
      </c>
    </row>
    <row r="12020" spans="1:16" x14ac:dyDescent="0.2">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9">
        <v>3</v>
      </c>
      <c r="H12020" s="50" t="s">
        <v>59</v>
      </c>
      <c r="I12020" s="185">
        <v>11.64096</v>
      </c>
      <c r="J12020" s="41" t="s">
        <v>938</v>
      </c>
      <c r="K12020" s="41" t="s">
        <v>115</v>
      </c>
      <c r="O12020" s="59">
        <v>0.1</v>
      </c>
    </row>
    <row r="12021" spans="1:16" x14ac:dyDescent="0.2">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9">
        <v>4</v>
      </c>
      <c r="H12021" s="50" t="s">
        <v>59</v>
      </c>
      <c r="I12021" s="185">
        <v>7.2886119999999996</v>
      </c>
      <c r="J12021" s="41" t="s">
        <v>938</v>
      </c>
      <c r="K12021" s="41" t="s">
        <v>115</v>
      </c>
      <c r="O12021" s="59">
        <v>0.1</v>
      </c>
    </row>
    <row r="12022" spans="1:16" x14ac:dyDescent="0.2">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9">
        <v>8</v>
      </c>
      <c r="H12022" s="50" t="s">
        <v>59</v>
      </c>
      <c r="I12022" s="185">
        <v>2.8626689999999999</v>
      </c>
      <c r="J12022" s="41" t="s">
        <v>938</v>
      </c>
      <c r="K12022" s="41" t="s">
        <v>115</v>
      </c>
      <c r="O12022" s="59">
        <v>0.1</v>
      </c>
    </row>
    <row r="12023" spans="1:16" x14ac:dyDescent="0.2">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9">
        <v>12</v>
      </c>
      <c r="H12023" s="50" t="s">
        <v>59</v>
      </c>
      <c r="I12023" s="185">
        <v>0.79944249999999994</v>
      </c>
      <c r="J12023" s="41" t="s">
        <v>938</v>
      </c>
      <c r="K12023" s="41" t="s">
        <v>115</v>
      </c>
      <c r="O12023" s="59">
        <v>0.1</v>
      </c>
    </row>
    <row r="12024" spans="1:16" x14ac:dyDescent="0.2">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9">
        <v>24</v>
      </c>
      <c r="H12024" s="50" t="s">
        <v>59</v>
      </c>
      <c r="I12024" s="185">
        <v>0.14065269999999999</v>
      </c>
      <c r="J12024" s="41" t="s">
        <v>938</v>
      </c>
      <c r="K12024" s="41" t="s">
        <v>115</v>
      </c>
      <c r="O12024" s="59">
        <v>0.1</v>
      </c>
    </row>
    <row r="12025" spans="1:16" x14ac:dyDescent="0.2">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9">
        <v>276.5</v>
      </c>
      <c r="H12025" s="50" t="s">
        <v>59</v>
      </c>
      <c r="I12025" s="185">
        <v>17.048639999999999</v>
      </c>
      <c r="J12025" s="41" t="s">
        <v>938</v>
      </c>
      <c r="K12025" s="41" t="s">
        <v>115</v>
      </c>
      <c r="O12025" s="59">
        <v>0.1</v>
      </c>
      <c r="P12025" s="42" t="s">
        <v>4065</v>
      </c>
    </row>
    <row r="12026" spans="1:16" x14ac:dyDescent="0.2">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9">
        <v>277</v>
      </c>
      <c r="H12026" s="50" t="s">
        <v>59</v>
      </c>
      <c r="I12026" s="185">
        <v>44.517099999999999</v>
      </c>
      <c r="J12026" s="41" t="s">
        <v>938</v>
      </c>
      <c r="K12026" s="41" t="s">
        <v>115</v>
      </c>
      <c r="O12026" s="59">
        <v>0.1</v>
      </c>
    </row>
    <row r="12027" spans="1:16" x14ac:dyDescent="0.2">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9">
        <v>277.5</v>
      </c>
      <c r="H12027" s="50" t="s">
        <v>59</v>
      </c>
      <c r="I12027" s="185">
        <v>30.996220000000001</v>
      </c>
      <c r="J12027" s="41" t="s">
        <v>938</v>
      </c>
      <c r="K12027" s="41" t="s">
        <v>115</v>
      </c>
      <c r="O12027" s="59">
        <v>0.1</v>
      </c>
    </row>
    <row r="12028" spans="1:16" x14ac:dyDescent="0.2">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9">
        <v>278</v>
      </c>
      <c r="H12028" s="50" t="s">
        <v>59</v>
      </c>
      <c r="I12028" s="185">
        <v>19.818580000000001</v>
      </c>
      <c r="J12028" s="41" t="s">
        <v>938</v>
      </c>
      <c r="K12028" s="41" t="s">
        <v>115</v>
      </c>
      <c r="O12028" s="59">
        <v>0.1</v>
      </c>
    </row>
    <row r="12029" spans="1:16" x14ac:dyDescent="0.2">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9">
        <v>279</v>
      </c>
      <c r="H12029" s="50" t="s">
        <v>59</v>
      </c>
      <c r="I12029" s="185">
        <v>10.02707</v>
      </c>
      <c r="J12029" s="41" t="s">
        <v>938</v>
      </c>
      <c r="K12029" s="41" t="s">
        <v>115</v>
      </c>
      <c r="O12029" s="59">
        <v>0.1</v>
      </c>
    </row>
    <row r="12030" spans="1:16" x14ac:dyDescent="0.2">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9">
        <v>280</v>
      </c>
      <c r="H12030" s="50" t="s">
        <v>59</v>
      </c>
      <c r="I12030" s="185">
        <v>6.5516180000000004</v>
      </c>
      <c r="J12030" s="41" t="s">
        <v>938</v>
      </c>
      <c r="K12030" s="41" t="s">
        <v>115</v>
      </c>
      <c r="O12030" s="59">
        <v>0.1</v>
      </c>
    </row>
    <row r="12031" spans="1:16" x14ac:dyDescent="0.2">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9">
        <v>284</v>
      </c>
      <c r="H12031" s="50" t="s">
        <v>59</v>
      </c>
      <c r="I12031" s="185">
        <v>2.4138820000000001</v>
      </c>
      <c r="J12031" s="41" t="s">
        <v>938</v>
      </c>
      <c r="K12031" s="41" t="s">
        <v>115</v>
      </c>
      <c r="O12031" s="59">
        <v>0.1</v>
      </c>
    </row>
    <row r="12032" spans="1:16" x14ac:dyDescent="0.2">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9">
        <v>288</v>
      </c>
      <c r="H12032" s="50" t="s">
        <v>59</v>
      </c>
      <c r="I12032" s="185">
        <v>0.61897930000000001</v>
      </c>
      <c r="J12032" s="41" t="s">
        <v>938</v>
      </c>
      <c r="K12032" s="41" t="s">
        <v>115</v>
      </c>
      <c r="O12032" s="59">
        <v>0.1</v>
      </c>
    </row>
    <row r="12033" spans="1:16" x14ac:dyDescent="0.2">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9">
        <v>300</v>
      </c>
      <c r="H12033" s="50" t="s">
        <v>59</v>
      </c>
      <c r="I12033" s="185">
        <v>0.21088960000000001</v>
      </c>
      <c r="J12033" s="41" t="s">
        <v>938</v>
      </c>
      <c r="K12033" s="41" t="s">
        <v>115</v>
      </c>
      <c r="O12033" s="59">
        <v>0.1</v>
      </c>
    </row>
    <row r="12034" spans="1:16" x14ac:dyDescent="0.2">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9">
        <v>276.5</v>
      </c>
      <c r="H12034" s="50" t="s">
        <v>59</v>
      </c>
      <c r="I12034" s="185">
        <v>18.565550000000002</v>
      </c>
      <c r="J12034" s="41" t="s">
        <v>938</v>
      </c>
      <c r="K12034" s="41" t="s">
        <v>115</v>
      </c>
      <c r="O12034" s="59">
        <v>0.1</v>
      </c>
      <c r="P12034" s="42" t="s">
        <v>4065</v>
      </c>
    </row>
    <row r="12035" spans="1:16" x14ac:dyDescent="0.2">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9">
        <v>277</v>
      </c>
      <c r="H12035" s="50" t="s">
        <v>59</v>
      </c>
      <c r="I12035" s="185">
        <v>34.469470000000001</v>
      </c>
      <c r="J12035" s="41" t="s">
        <v>938</v>
      </c>
      <c r="K12035" s="41" t="s">
        <v>115</v>
      </c>
      <c r="O12035" s="59">
        <v>0.1</v>
      </c>
    </row>
    <row r="12036" spans="1:16" x14ac:dyDescent="0.2">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9">
        <v>277.5</v>
      </c>
      <c r="H12036" s="50" t="s">
        <v>59</v>
      </c>
      <c r="I12036" s="185">
        <v>24.51641</v>
      </c>
      <c r="J12036" s="41" t="s">
        <v>938</v>
      </c>
      <c r="K12036" s="41" t="s">
        <v>115</v>
      </c>
      <c r="O12036" s="59">
        <v>0.1</v>
      </c>
    </row>
    <row r="12037" spans="1:16" x14ac:dyDescent="0.2">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9">
        <v>278</v>
      </c>
      <c r="H12037" s="50" t="s">
        <v>59</v>
      </c>
      <c r="I12037" s="185">
        <v>16.71012</v>
      </c>
      <c r="J12037" s="41" t="s">
        <v>938</v>
      </c>
      <c r="K12037" s="41" t="s">
        <v>115</v>
      </c>
      <c r="O12037" s="59">
        <v>0.1</v>
      </c>
    </row>
    <row r="12038" spans="1:16" x14ac:dyDescent="0.2">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9">
        <v>279</v>
      </c>
      <c r="H12038" s="50" t="s">
        <v>59</v>
      </c>
      <c r="I12038" s="185">
        <v>8.8226589999999998</v>
      </c>
      <c r="J12038" s="41" t="s">
        <v>938</v>
      </c>
      <c r="K12038" s="41" t="s">
        <v>115</v>
      </c>
      <c r="O12038" s="59">
        <v>0.1</v>
      </c>
    </row>
    <row r="12039" spans="1:16" x14ac:dyDescent="0.2">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9">
        <v>280</v>
      </c>
      <c r="H12039" s="50" t="s">
        <v>59</v>
      </c>
      <c r="I12039" s="185">
        <v>5.6433080000000002</v>
      </c>
      <c r="J12039" s="41" t="s">
        <v>938</v>
      </c>
      <c r="K12039" s="41" t="s">
        <v>115</v>
      </c>
      <c r="O12039" s="59">
        <v>0.1</v>
      </c>
    </row>
    <row r="12040" spans="1:16" x14ac:dyDescent="0.2">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9">
        <v>284</v>
      </c>
      <c r="H12040" s="50" t="s">
        <v>59</v>
      </c>
      <c r="I12040" s="185">
        <v>2.1697060000000001</v>
      </c>
      <c r="J12040" s="41" t="s">
        <v>938</v>
      </c>
      <c r="K12040" s="41" t="s">
        <v>115</v>
      </c>
      <c r="O12040" s="59">
        <v>0.1</v>
      </c>
    </row>
    <row r="12041" spans="1:16" x14ac:dyDescent="0.2">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9">
        <v>288</v>
      </c>
      <c r="H12041" s="50" t="s">
        <v>59</v>
      </c>
      <c r="I12041" s="185">
        <v>0.56835559999999996</v>
      </c>
      <c r="J12041" s="41" t="s">
        <v>938</v>
      </c>
      <c r="K12041" s="41" t="s">
        <v>115</v>
      </c>
      <c r="O12041" s="59">
        <v>0.1</v>
      </c>
    </row>
    <row r="12042" spans="1:16" x14ac:dyDescent="0.2">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9">
        <v>300</v>
      </c>
      <c r="H12042" s="50" t="s">
        <v>59</v>
      </c>
      <c r="I12042" s="185">
        <v>0.16328419999999999</v>
      </c>
      <c r="J12042" s="41" t="s">
        <v>938</v>
      </c>
      <c r="K12042" s="41" t="s">
        <v>115</v>
      </c>
      <c r="O12042" s="59">
        <v>0.1</v>
      </c>
    </row>
    <row r="12043" spans="1:16" x14ac:dyDescent="0.2">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9">
        <v>708.5</v>
      </c>
      <c r="H12043" s="50" t="s">
        <v>59</v>
      </c>
      <c r="I12043" s="185">
        <v>8.6173660000000005</v>
      </c>
      <c r="J12043" s="41" t="s">
        <v>938</v>
      </c>
      <c r="K12043" s="41" t="s">
        <v>115</v>
      </c>
      <c r="O12043" s="59">
        <v>0.1</v>
      </c>
      <c r="P12043" s="42" t="s">
        <v>4065</v>
      </c>
    </row>
    <row r="12044" spans="1:16" x14ac:dyDescent="0.2">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9">
        <v>709</v>
      </c>
      <c r="H12044" s="50" t="s">
        <v>59</v>
      </c>
      <c r="I12044" s="185">
        <v>20.227129999999999</v>
      </c>
      <c r="J12044" s="41" t="s">
        <v>938</v>
      </c>
      <c r="K12044" s="41" t="s">
        <v>115</v>
      </c>
      <c r="O12044" s="59">
        <v>0.1</v>
      </c>
    </row>
    <row r="12045" spans="1:16" x14ac:dyDescent="0.2">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9">
        <v>709.5</v>
      </c>
      <c r="H12045" s="50" t="s">
        <v>59</v>
      </c>
      <c r="I12045" s="185">
        <v>16.351209999999998</v>
      </c>
      <c r="J12045" s="41" t="s">
        <v>938</v>
      </c>
      <c r="K12045" s="41" t="s">
        <v>115</v>
      </c>
      <c r="O12045" s="59">
        <v>0.1</v>
      </c>
    </row>
    <row r="12046" spans="1:16" x14ac:dyDescent="0.2">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9">
        <v>710</v>
      </c>
      <c r="H12046" s="50" t="s">
        <v>59</v>
      </c>
      <c r="I12046" s="185">
        <v>10.4543</v>
      </c>
      <c r="J12046" s="41" t="s">
        <v>938</v>
      </c>
      <c r="K12046" s="41" t="s">
        <v>115</v>
      </c>
      <c r="O12046" s="59">
        <v>0.1</v>
      </c>
    </row>
    <row r="12047" spans="1:16" x14ac:dyDescent="0.2">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9">
        <v>711</v>
      </c>
      <c r="H12047" s="50" t="s">
        <v>59</v>
      </c>
      <c r="I12047" s="185">
        <v>5.1777009999999999</v>
      </c>
      <c r="J12047" s="41" t="s">
        <v>938</v>
      </c>
      <c r="K12047" s="41" t="s">
        <v>115</v>
      </c>
      <c r="O12047" s="59">
        <v>0.1</v>
      </c>
    </row>
    <row r="12048" spans="1:16" x14ac:dyDescent="0.2">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9">
        <v>712</v>
      </c>
      <c r="H12048" s="50" t="s">
        <v>59</v>
      </c>
      <c r="I12048" s="185">
        <v>3.1736040000000001</v>
      </c>
      <c r="J12048" s="41" t="s">
        <v>938</v>
      </c>
      <c r="K12048" s="41" t="s">
        <v>115</v>
      </c>
      <c r="O12048" s="59">
        <v>0.1</v>
      </c>
    </row>
    <row r="12049" spans="1:16" x14ac:dyDescent="0.2">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9">
        <v>716</v>
      </c>
      <c r="H12049" s="50" t="s">
        <v>59</v>
      </c>
      <c r="I12049" s="185">
        <v>0.98588710000000002</v>
      </c>
      <c r="J12049" s="41" t="s">
        <v>938</v>
      </c>
      <c r="K12049" s="41" t="s">
        <v>115</v>
      </c>
      <c r="O12049" s="59">
        <v>0.1</v>
      </c>
    </row>
    <row r="12050" spans="1:16" x14ac:dyDescent="0.2">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9">
        <v>720</v>
      </c>
      <c r="H12050" s="50" t="s">
        <v>59</v>
      </c>
      <c r="I12050" s="185">
        <v>0.30628139999999998</v>
      </c>
      <c r="J12050" s="41" t="s">
        <v>938</v>
      </c>
      <c r="K12050" s="41" t="s">
        <v>115</v>
      </c>
      <c r="O12050" s="59">
        <v>0.1</v>
      </c>
    </row>
    <row r="12051" spans="1:16" x14ac:dyDescent="0.2">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9">
        <v>732</v>
      </c>
      <c r="H12051" s="50" t="s">
        <v>59</v>
      </c>
      <c r="I12051" s="185">
        <v>0.16681009999999999</v>
      </c>
      <c r="J12051" s="41" t="s">
        <v>938</v>
      </c>
      <c r="K12051" s="41" t="s">
        <v>115</v>
      </c>
      <c r="O12051" s="59">
        <v>0.1</v>
      </c>
    </row>
    <row r="12052" spans="1:16" x14ac:dyDescent="0.2">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9">
        <v>708.5</v>
      </c>
      <c r="H12052" s="50" t="s">
        <v>59</v>
      </c>
      <c r="I12052" s="185">
        <v>20.654</v>
      </c>
      <c r="J12052" s="41" t="s">
        <v>938</v>
      </c>
      <c r="K12052" s="41" t="s">
        <v>115</v>
      </c>
      <c r="O12052" s="59">
        <v>0.1</v>
      </c>
      <c r="P12052" s="42" t="s">
        <v>4065</v>
      </c>
    </row>
    <row r="12053" spans="1:16" x14ac:dyDescent="0.2">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9">
        <v>709</v>
      </c>
      <c r="H12053" s="50" t="s">
        <v>59</v>
      </c>
      <c r="I12053" s="185">
        <v>27.26239</v>
      </c>
      <c r="J12053" s="41" t="s">
        <v>938</v>
      </c>
      <c r="K12053" s="41" t="s">
        <v>115</v>
      </c>
      <c r="O12053" s="59">
        <v>0.1</v>
      </c>
    </row>
    <row r="12054" spans="1:16" x14ac:dyDescent="0.2">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9">
        <v>709.5</v>
      </c>
      <c r="H12054" s="50" t="s">
        <v>59</v>
      </c>
      <c r="I12054" s="185">
        <v>18.189769999999999</v>
      </c>
      <c r="J12054" s="41" t="s">
        <v>938</v>
      </c>
      <c r="K12054" s="41" t="s">
        <v>115</v>
      </c>
      <c r="O12054" s="59">
        <v>0.1</v>
      </c>
    </row>
    <row r="12055" spans="1:16" x14ac:dyDescent="0.2">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9">
        <v>710</v>
      </c>
      <c r="H12055" s="50" t="s">
        <v>59</v>
      </c>
      <c r="I12055" s="185">
        <v>11.384969999999999</v>
      </c>
      <c r="J12055" s="41" t="s">
        <v>938</v>
      </c>
      <c r="K12055" s="41" t="s">
        <v>115</v>
      </c>
      <c r="O12055" s="59">
        <v>0.1</v>
      </c>
    </row>
    <row r="12056" spans="1:16" x14ac:dyDescent="0.2">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9">
        <v>711</v>
      </c>
      <c r="H12056" s="50" t="s">
        <v>59</v>
      </c>
      <c r="I12056" s="185">
        <v>5.1777009999999999</v>
      </c>
      <c r="J12056" s="41" t="s">
        <v>938</v>
      </c>
      <c r="K12056" s="41" t="s">
        <v>115</v>
      </c>
      <c r="O12056" s="59">
        <v>0.1</v>
      </c>
    </row>
    <row r="12057" spans="1:16" x14ac:dyDescent="0.2">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9">
        <v>712</v>
      </c>
      <c r="H12057" s="50" t="s">
        <v>59</v>
      </c>
      <c r="I12057" s="185">
        <v>2.6759539999999999</v>
      </c>
      <c r="J12057" s="41" t="s">
        <v>938</v>
      </c>
      <c r="K12057" s="41" t="s">
        <v>115</v>
      </c>
      <c r="O12057" s="59">
        <v>0.1</v>
      </c>
    </row>
    <row r="12058" spans="1:16" x14ac:dyDescent="0.2">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9">
        <v>716</v>
      </c>
      <c r="H12058" s="50" t="s">
        <v>59</v>
      </c>
      <c r="I12058" s="185">
        <v>0.55440500000000004</v>
      </c>
      <c r="J12058" s="41" t="s">
        <v>938</v>
      </c>
      <c r="K12058" s="41" t="s">
        <v>115</v>
      </c>
      <c r="O12058" s="59">
        <v>0.1</v>
      </c>
    </row>
    <row r="12059" spans="1:16" x14ac:dyDescent="0.2">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9">
        <v>720</v>
      </c>
      <c r="H12059" s="50" t="s">
        <v>59</v>
      </c>
      <c r="I12059" s="185">
        <v>0.29349589999999998</v>
      </c>
      <c r="J12059" s="41" t="s">
        <v>938</v>
      </c>
      <c r="K12059" s="41" t="s">
        <v>115</v>
      </c>
      <c r="O12059" s="59">
        <v>0.1</v>
      </c>
    </row>
    <row r="12060" spans="1:16" x14ac:dyDescent="0.2">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9">
        <v>732</v>
      </c>
      <c r="H12060" s="50" t="s">
        <v>59</v>
      </c>
      <c r="I12060" s="185">
        <v>0.15984670000000001</v>
      </c>
      <c r="J12060" s="41" t="s">
        <v>938</v>
      </c>
      <c r="K12060" s="41" t="s">
        <v>115</v>
      </c>
      <c r="O12060" s="59">
        <v>0.1</v>
      </c>
    </row>
    <row r="12061" spans="1:16" x14ac:dyDescent="0.2">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9">
        <v>0.5</v>
      </c>
      <c r="H12061" s="50" t="s">
        <v>59</v>
      </c>
      <c r="I12061" s="185">
        <v>23.097110000000001</v>
      </c>
      <c r="J12061" s="41" t="s">
        <v>938</v>
      </c>
      <c r="K12061" s="41" t="s">
        <v>115</v>
      </c>
      <c r="O12061" s="59">
        <v>0.5</v>
      </c>
    </row>
    <row r="12062" spans="1:16" x14ac:dyDescent="0.2">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9">
        <v>1</v>
      </c>
      <c r="H12062" s="50" t="s">
        <v>59</v>
      </c>
      <c r="I12062" s="185">
        <v>36.351709999999997</v>
      </c>
      <c r="J12062" s="41" t="s">
        <v>938</v>
      </c>
      <c r="K12062" s="41" t="s">
        <v>115</v>
      </c>
      <c r="O12062" s="59">
        <v>0.5</v>
      </c>
    </row>
    <row r="12063" spans="1:16" x14ac:dyDescent="0.2">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9">
        <v>2</v>
      </c>
      <c r="H12063" s="50" t="s">
        <v>59</v>
      </c>
      <c r="I12063" s="185">
        <v>16.404199999999999</v>
      </c>
      <c r="J12063" s="41" t="s">
        <v>938</v>
      </c>
      <c r="K12063" s="41" t="s">
        <v>115</v>
      </c>
      <c r="O12063" s="59">
        <v>0.5</v>
      </c>
    </row>
    <row r="12064" spans="1:16" x14ac:dyDescent="0.2">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9">
        <v>3</v>
      </c>
      <c r="H12064" s="50" t="s">
        <v>59</v>
      </c>
      <c r="I12064" s="185">
        <v>9.7112870000000004</v>
      </c>
      <c r="J12064" s="41" t="s">
        <v>938</v>
      </c>
      <c r="K12064" s="41" t="s">
        <v>115</v>
      </c>
      <c r="O12064" s="59">
        <v>0.5</v>
      </c>
    </row>
    <row r="12065" spans="1:16" x14ac:dyDescent="0.2">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9">
        <v>4</v>
      </c>
      <c r="H12065" s="50" t="s">
        <v>59</v>
      </c>
      <c r="I12065" s="185">
        <v>9.1863519999999994</v>
      </c>
      <c r="J12065" s="41" t="s">
        <v>938</v>
      </c>
      <c r="K12065" s="41" t="s">
        <v>115</v>
      </c>
      <c r="O12065" s="59">
        <v>0.5</v>
      </c>
    </row>
    <row r="12066" spans="1:16" x14ac:dyDescent="0.2">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9">
        <v>6</v>
      </c>
      <c r="H12066" s="50" t="s">
        <v>59</v>
      </c>
      <c r="I12066" s="185">
        <v>5.669384</v>
      </c>
      <c r="J12066" s="41" t="s">
        <v>938</v>
      </c>
      <c r="K12066" s="41" t="s">
        <v>115</v>
      </c>
      <c r="O12066" s="59">
        <v>0.5</v>
      </c>
    </row>
    <row r="12067" spans="1:16" x14ac:dyDescent="0.2">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9">
        <v>8</v>
      </c>
      <c r="H12067" s="50" t="s">
        <v>59</v>
      </c>
      <c r="I12067" s="185">
        <v>2.787134</v>
      </c>
      <c r="J12067" s="41" t="s">
        <v>938</v>
      </c>
      <c r="K12067" s="41" t="s">
        <v>115</v>
      </c>
      <c r="O12067" s="59">
        <v>0.5</v>
      </c>
    </row>
    <row r="12068" spans="1:16" x14ac:dyDescent="0.2">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9">
        <v>12</v>
      </c>
      <c r="H12068" s="50" t="s">
        <v>59</v>
      </c>
      <c r="I12068" s="185" t="s">
        <v>4162</v>
      </c>
      <c r="J12068" s="41" t="s">
        <v>938</v>
      </c>
      <c r="K12068" s="41" t="s">
        <v>115</v>
      </c>
      <c r="O12068" s="59">
        <v>0.5</v>
      </c>
    </row>
    <row r="12069" spans="1:16" x14ac:dyDescent="0.2">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9">
        <v>24</v>
      </c>
      <c r="H12069" s="50" t="s">
        <v>59</v>
      </c>
      <c r="I12069" s="185" t="s">
        <v>4162</v>
      </c>
      <c r="J12069" s="41" t="s">
        <v>938</v>
      </c>
      <c r="K12069" s="41" t="s">
        <v>115</v>
      </c>
      <c r="O12069" s="59">
        <v>0.5</v>
      </c>
    </row>
    <row r="12070" spans="1:16" x14ac:dyDescent="0.2">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9">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9">
        <v>1</v>
      </c>
      <c r="H12071" s="50" t="s">
        <v>59</v>
      </c>
      <c r="I12071" s="185">
        <v>19.891539999999999</v>
      </c>
      <c r="J12071" s="41" t="s">
        <v>938</v>
      </c>
      <c r="K12071" s="41" t="s">
        <v>115</v>
      </c>
      <c r="L12071" s="193">
        <v>11.20018</v>
      </c>
      <c r="M12071" s="52" t="s">
        <v>938</v>
      </c>
      <c r="N12071" s="52" t="s">
        <v>116</v>
      </c>
      <c r="O12071" s="59">
        <v>0.36</v>
      </c>
    </row>
    <row r="12072" spans="1:16" x14ac:dyDescent="0.2">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9">
        <v>1.5</v>
      </c>
      <c r="H12072" s="50" t="s">
        <v>59</v>
      </c>
      <c r="I12072" s="185">
        <v>18.093340000000001</v>
      </c>
      <c r="J12072" s="41" t="s">
        <v>938</v>
      </c>
      <c r="K12072" s="41" t="s">
        <v>115</v>
      </c>
      <c r="L12072" s="193">
        <v>8.0107959999999991</v>
      </c>
      <c r="M12072" s="52" t="s">
        <v>938</v>
      </c>
      <c r="N12072" s="52" t="s">
        <v>116</v>
      </c>
      <c r="O12072" s="59">
        <v>0.36</v>
      </c>
    </row>
    <row r="12073" spans="1:16" x14ac:dyDescent="0.2">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9">
        <v>2</v>
      </c>
      <c r="H12073" s="50" t="s">
        <v>59</v>
      </c>
      <c r="I12073" s="185">
        <v>14.583270000000001</v>
      </c>
      <c r="J12073" s="41" t="s">
        <v>938</v>
      </c>
      <c r="K12073" s="41" t="s">
        <v>115</v>
      </c>
      <c r="L12073" s="193">
        <v>6.9219099999999996</v>
      </c>
      <c r="M12073" s="52" t="s">
        <v>938</v>
      </c>
      <c r="N12073" s="52" t="s">
        <v>116</v>
      </c>
      <c r="O12073" s="59">
        <v>0.36</v>
      </c>
    </row>
    <row r="12074" spans="1:16" x14ac:dyDescent="0.2">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9">
        <v>2.5</v>
      </c>
      <c r="H12074" s="50" t="s">
        <v>59</v>
      </c>
      <c r="I12074" s="185">
        <v>9.9843139999999995</v>
      </c>
      <c r="J12074" s="41" t="s">
        <v>938</v>
      </c>
      <c r="K12074" s="41" t="s">
        <v>115</v>
      </c>
      <c r="L12074" s="193">
        <v>4.1999690000000003</v>
      </c>
      <c r="M12074" s="52" t="s">
        <v>938</v>
      </c>
      <c r="N12074" s="52" t="s">
        <v>116</v>
      </c>
      <c r="O12074" s="59">
        <v>0.36</v>
      </c>
    </row>
    <row r="12075" spans="1:16" x14ac:dyDescent="0.2">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9">
        <v>3</v>
      </c>
      <c r="H12075" s="50" t="s">
        <v>59</v>
      </c>
      <c r="I12075" s="185">
        <v>8.1858559999999994</v>
      </c>
      <c r="J12075" s="41" t="s">
        <v>938</v>
      </c>
      <c r="K12075" s="41" t="s">
        <v>115</v>
      </c>
      <c r="L12075" s="193">
        <v>2.799461</v>
      </c>
      <c r="M12075" s="52" t="s">
        <v>938</v>
      </c>
      <c r="N12075" s="52" t="s">
        <v>116</v>
      </c>
      <c r="O12075" s="59">
        <v>0.36</v>
      </c>
    </row>
    <row r="12076" spans="1:16" x14ac:dyDescent="0.2">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9">
        <v>4</v>
      </c>
      <c r="H12076" s="50" t="s">
        <v>59</v>
      </c>
      <c r="I12076" s="185">
        <v>4.900309</v>
      </c>
      <c r="J12076" s="41" t="s">
        <v>938</v>
      </c>
      <c r="K12076" s="41" t="s">
        <v>115</v>
      </c>
      <c r="L12076" s="193">
        <v>1.711098</v>
      </c>
      <c r="M12076" s="52" t="s">
        <v>938</v>
      </c>
      <c r="N12076" s="52" t="s">
        <v>116</v>
      </c>
      <c r="O12076" s="59">
        <v>0.36</v>
      </c>
    </row>
    <row r="12077" spans="1:16" x14ac:dyDescent="0.2">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9">
        <v>6</v>
      </c>
      <c r="H12077" s="50" t="s">
        <v>59</v>
      </c>
      <c r="I12077" s="185">
        <v>3.6948059999999998</v>
      </c>
      <c r="J12077" s="41" t="s">
        <v>938</v>
      </c>
      <c r="K12077" s="41" t="s">
        <v>115</v>
      </c>
      <c r="L12077" s="193">
        <v>1.08914</v>
      </c>
      <c r="M12077" s="52" t="s">
        <v>938</v>
      </c>
      <c r="N12077" s="52" t="s">
        <v>116</v>
      </c>
      <c r="O12077" s="59">
        <v>0.36</v>
      </c>
    </row>
    <row r="12078" spans="1:16" x14ac:dyDescent="0.2">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9">
        <v>8</v>
      </c>
      <c r="H12078" s="50" t="s">
        <v>59</v>
      </c>
      <c r="I12078" s="185">
        <v>2.1001569999999998</v>
      </c>
      <c r="J12078" s="41" t="s">
        <v>938</v>
      </c>
      <c r="K12078" s="41" t="s">
        <v>115</v>
      </c>
      <c r="O12078" s="59">
        <v>0.36</v>
      </c>
    </row>
    <row r="12079" spans="1:16" x14ac:dyDescent="0.2">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9">
        <v>12</v>
      </c>
      <c r="H12079" s="50" t="s">
        <v>59</v>
      </c>
      <c r="I12079" s="185">
        <v>0.77777200000000002</v>
      </c>
      <c r="J12079" s="41" t="s">
        <v>938</v>
      </c>
      <c r="K12079" s="41" t="s">
        <v>115</v>
      </c>
      <c r="O12079" s="59">
        <v>0.36</v>
      </c>
    </row>
    <row r="12080" spans="1:16" x14ac:dyDescent="0.2">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9">
        <v>0.25</v>
      </c>
      <c r="H12080" s="50" t="s">
        <v>59</v>
      </c>
      <c r="I12080" s="185">
        <v>27.680140000000002</v>
      </c>
      <c r="J12080" s="41" t="s">
        <v>938</v>
      </c>
      <c r="K12080" s="41" t="s">
        <v>115</v>
      </c>
      <c r="O12080" s="59">
        <v>0.98</v>
      </c>
      <c r="P12080" s="42" t="s">
        <v>4066</v>
      </c>
    </row>
    <row r="12081" spans="1:15" x14ac:dyDescent="0.2">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9">
        <v>0.5</v>
      </c>
      <c r="H12081" s="50" t="s">
        <v>59</v>
      </c>
      <c r="I12081" s="185">
        <v>55.360280000000003</v>
      </c>
      <c r="J12081" s="41" t="s">
        <v>938</v>
      </c>
      <c r="K12081" s="41" t="s">
        <v>115</v>
      </c>
      <c r="O12081" s="59">
        <v>0.98</v>
      </c>
    </row>
    <row r="12082" spans="1:15" x14ac:dyDescent="0.2">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9">
        <v>0.75</v>
      </c>
      <c r="H12082" s="50" t="s">
        <v>59</v>
      </c>
      <c r="I12082" s="185">
        <v>83.040419999999997</v>
      </c>
      <c r="J12082" s="41" t="s">
        <v>938</v>
      </c>
      <c r="K12082" s="41" t="s">
        <v>115</v>
      </c>
      <c r="O12082" s="59">
        <v>0.98</v>
      </c>
    </row>
    <row r="12083" spans="1:15" x14ac:dyDescent="0.2">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9">
        <v>1</v>
      </c>
      <c r="H12083" s="50" t="s">
        <v>59</v>
      </c>
      <c r="I12083" s="185">
        <v>94.463970000000003</v>
      </c>
      <c r="J12083" s="41" t="s">
        <v>938</v>
      </c>
      <c r="K12083" s="41" t="s">
        <v>115</v>
      </c>
      <c r="O12083" s="59">
        <v>0.98</v>
      </c>
    </row>
    <row r="12084" spans="1:15" x14ac:dyDescent="0.2">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9">
        <v>1.5</v>
      </c>
      <c r="H12084" s="50" t="s">
        <v>59</v>
      </c>
      <c r="I12084" s="185">
        <v>74.692440000000005</v>
      </c>
      <c r="J12084" s="41" t="s">
        <v>938</v>
      </c>
      <c r="K12084" s="41" t="s">
        <v>115</v>
      </c>
      <c r="O12084" s="59">
        <v>0.98</v>
      </c>
    </row>
    <row r="12085" spans="1:15" x14ac:dyDescent="0.2">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9">
        <v>2</v>
      </c>
      <c r="H12085" s="50" t="s">
        <v>59</v>
      </c>
      <c r="I12085" s="185">
        <v>60.632689999999997</v>
      </c>
      <c r="J12085" s="41" t="s">
        <v>938</v>
      </c>
      <c r="K12085" s="41" t="s">
        <v>115</v>
      </c>
      <c r="O12085" s="59">
        <v>0.98</v>
      </c>
    </row>
    <row r="12086" spans="1:15" x14ac:dyDescent="0.2">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9">
        <v>3</v>
      </c>
      <c r="H12086" s="50" t="s">
        <v>59</v>
      </c>
      <c r="I12086" s="185">
        <v>43.057989999999997</v>
      </c>
      <c r="J12086" s="41" t="s">
        <v>938</v>
      </c>
      <c r="K12086" s="41" t="s">
        <v>115</v>
      </c>
      <c r="O12086" s="59">
        <v>0.98</v>
      </c>
    </row>
    <row r="12087" spans="1:15" x14ac:dyDescent="0.2">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9">
        <v>4</v>
      </c>
      <c r="H12087" s="50" t="s">
        <v>59</v>
      </c>
      <c r="I12087" s="185">
        <v>28.558879999999998</v>
      </c>
      <c r="J12087" s="41" t="s">
        <v>938</v>
      </c>
      <c r="K12087" s="41" t="s">
        <v>115</v>
      </c>
      <c r="O12087" s="59">
        <v>0.98</v>
      </c>
    </row>
    <row r="12088" spans="1:15" x14ac:dyDescent="0.2">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9">
        <v>6</v>
      </c>
      <c r="H12088" s="50" t="s">
        <v>59</v>
      </c>
      <c r="I12088" s="185">
        <v>19.332159999999998</v>
      </c>
      <c r="J12088" s="41" t="s">
        <v>938</v>
      </c>
      <c r="K12088" s="41" t="s">
        <v>115</v>
      </c>
      <c r="O12088" s="59">
        <v>0.98</v>
      </c>
    </row>
    <row r="12089" spans="1:15" x14ac:dyDescent="0.2">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9">
        <v>8</v>
      </c>
      <c r="H12089" s="50" t="s">
        <v>59</v>
      </c>
      <c r="I12089" s="185">
        <v>6.1511420000000001</v>
      </c>
      <c r="J12089" s="41" t="s">
        <v>938</v>
      </c>
      <c r="K12089" s="41" t="s">
        <v>115</v>
      </c>
      <c r="O12089" s="59">
        <v>0.98</v>
      </c>
    </row>
    <row r="12090" spans="1:15" x14ac:dyDescent="0.2">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9">
        <v>10</v>
      </c>
      <c r="H12090" s="50" t="s">
        <v>59</v>
      </c>
      <c r="I12090" s="185">
        <v>2.1968359999999998</v>
      </c>
      <c r="J12090" s="41" t="s">
        <v>938</v>
      </c>
      <c r="K12090" s="41" t="s">
        <v>115</v>
      </c>
      <c r="O12090" s="59">
        <v>0.98</v>
      </c>
    </row>
    <row r="12091" spans="1:15" x14ac:dyDescent="0.2">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9">
        <v>0.5</v>
      </c>
      <c r="H12091" s="50" t="s">
        <v>59</v>
      </c>
      <c r="I12091" s="185">
        <v>20.77206</v>
      </c>
      <c r="J12091" s="41" t="s">
        <v>938</v>
      </c>
      <c r="K12091" s="41" t="s">
        <v>115</v>
      </c>
    </row>
    <row r="12092" spans="1:15" x14ac:dyDescent="0.2">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9">
        <v>1</v>
      </c>
      <c r="H12092" s="50" t="s">
        <v>59</v>
      </c>
      <c r="I12092" s="185">
        <v>48.63608</v>
      </c>
      <c r="J12092" s="41" t="s">
        <v>938</v>
      </c>
      <c r="K12092" s="41" t="s">
        <v>115</v>
      </c>
    </row>
    <row r="12093" spans="1:15" x14ac:dyDescent="0.2">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9">
        <v>2</v>
      </c>
      <c r="H12093" s="50" t="s">
        <v>59</v>
      </c>
      <c r="I12093" s="185">
        <v>21.817440000000001</v>
      </c>
      <c r="J12093" s="41" t="s">
        <v>938</v>
      </c>
      <c r="K12093" s="41" t="s">
        <v>115</v>
      </c>
    </row>
    <row r="12094" spans="1:15" x14ac:dyDescent="0.2">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9">
        <v>3</v>
      </c>
      <c r="H12094" s="50" t="s">
        <v>59</v>
      </c>
      <c r="I12094" s="185">
        <v>14.1556</v>
      </c>
      <c r="J12094" s="41" t="s">
        <v>938</v>
      </c>
      <c r="K12094" s="41" t="s">
        <v>115</v>
      </c>
    </row>
    <row r="12095" spans="1:15" x14ac:dyDescent="0.2">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9">
        <v>4</v>
      </c>
      <c r="H12095" s="50" t="s">
        <v>59</v>
      </c>
      <c r="I12095" s="185">
        <v>7.8228730000000004</v>
      </c>
      <c r="J12095" s="41" t="s">
        <v>938</v>
      </c>
      <c r="K12095" s="41" t="s">
        <v>115</v>
      </c>
    </row>
    <row r="12096" spans="1:15" x14ac:dyDescent="0.2">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9">
        <v>6</v>
      </c>
      <c r="H12096" s="50" t="s">
        <v>59</v>
      </c>
      <c r="I12096" s="185">
        <v>3.3464489999999998</v>
      </c>
      <c r="J12096" s="41" t="s">
        <v>938</v>
      </c>
      <c r="K12096" s="41" t="s">
        <v>115</v>
      </c>
    </row>
    <row r="12097" spans="1:11" x14ac:dyDescent="0.2">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9">
        <v>8</v>
      </c>
      <c r="H12097" s="50" t="s">
        <v>59</v>
      </c>
      <c r="I12097" s="185">
        <v>1.3863239999999999</v>
      </c>
      <c r="J12097" s="41" t="s">
        <v>938</v>
      </c>
      <c r="K12097" s="41" t="s">
        <v>115</v>
      </c>
    </row>
    <row r="12098" spans="1:11" x14ac:dyDescent="0.2">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9">
        <v>12</v>
      </c>
      <c r="H12098" s="50" t="s">
        <v>59</v>
      </c>
      <c r="I12098" s="185">
        <v>0.36692730000000001</v>
      </c>
      <c r="J12098" s="41" t="s">
        <v>938</v>
      </c>
      <c r="K12098" s="41" t="s">
        <v>115</v>
      </c>
    </row>
    <row r="12099" spans="1:11" x14ac:dyDescent="0.2">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9">
        <v>14</v>
      </c>
      <c r="H12099" s="50" t="s">
        <v>59</v>
      </c>
      <c r="I12099" s="185">
        <v>0.23069919999999999</v>
      </c>
      <c r="J12099" s="41" t="s">
        <v>938</v>
      </c>
      <c r="K12099" s="41" t="s">
        <v>115</v>
      </c>
    </row>
    <row r="12100" spans="1:11" x14ac:dyDescent="0.2">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9">
        <v>24</v>
      </c>
      <c r="H12100" s="50" t="s">
        <v>59</v>
      </c>
      <c r="I12100" s="185">
        <v>4.0388430000000003E-2</v>
      </c>
      <c r="J12100" s="41" t="s">
        <v>938</v>
      </c>
      <c r="K12100" s="41" t="s">
        <v>115</v>
      </c>
    </row>
    <row r="12101" spans="1:11" x14ac:dyDescent="0.2">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9">
        <v>72.5</v>
      </c>
      <c r="H12101" s="50" t="s">
        <v>59</v>
      </c>
      <c r="I12101" s="185">
        <v>33.61551</v>
      </c>
      <c r="J12101" s="41" t="s">
        <v>938</v>
      </c>
      <c r="K12101" s="41" t="s">
        <v>115</v>
      </c>
    </row>
    <row r="12102" spans="1:11" x14ac:dyDescent="0.2">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9">
        <v>73</v>
      </c>
      <c r="H12102" s="50" t="s">
        <v>59</v>
      </c>
      <c r="I12102" s="185">
        <v>53.551369999999999</v>
      </c>
      <c r="J12102" s="41" t="s">
        <v>938</v>
      </c>
      <c r="K12102" s="41" t="s">
        <v>115</v>
      </c>
    </row>
    <row r="12103" spans="1:11" x14ac:dyDescent="0.2">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9">
        <v>74</v>
      </c>
      <c r="H12103" s="50" t="s">
        <v>59</v>
      </c>
      <c r="I12103" s="185">
        <v>24.410450000000001</v>
      </c>
      <c r="J12103" s="41" t="s">
        <v>938</v>
      </c>
      <c r="K12103" s="41" t="s">
        <v>115</v>
      </c>
    </row>
    <row r="12104" spans="1:11" x14ac:dyDescent="0.2">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9">
        <v>75</v>
      </c>
      <c r="H12104" s="50" t="s">
        <v>59</v>
      </c>
      <c r="I12104" s="185">
        <v>12.65166</v>
      </c>
      <c r="J12104" s="41" t="s">
        <v>938</v>
      </c>
      <c r="K12104" s="41" t="s">
        <v>115</v>
      </c>
    </row>
    <row r="12105" spans="1:11" x14ac:dyDescent="0.2">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9">
        <v>76</v>
      </c>
      <c r="H12105" s="50" t="s">
        <v>59</v>
      </c>
      <c r="I12105" s="185">
        <v>6.8804509999999999</v>
      </c>
      <c r="J12105" s="41" t="s">
        <v>938</v>
      </c>
      <c r="K12105" s="41" t="s">
        <v>115</v>
      </c>
    </row>
    <row r="12106" spans="1:11" x14ac:dyDescent="0.2">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9">
        <v>78</v>
      </c>
      <c r="H12106" s="50" t="s">
        <v>59</v>
      </c>
      <c r="I12106" s="185">
        <v>3.400579</v>
      </c>
      <c r="J12106" s="41" t="s">
        <v>938</v>
      </c>
      <c r="K12106" s="41" t="s">
        <v>115</v>
      </c>
    </row>
    <row r="12107" spans="1:11" x14ac:dyDescent="0.2">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9">
        <v>80</v>
      </c>
      <c r="H12107" s="50" t="s">
        <v>59</v>
      </c>
      <c r="I12107" s="185">
        <v>1.763579</v>
      </c>
      <c r="J12107" s="41" t="s">
        <v>938</v>
      </c>
      <c r="K12107" s="41" t="s">
        <v>115</v>
      </c>
    </row>
    <row r="12108" spans="1:11" x14ac:dyDescent="0.2">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9">
        <v>84</v>
      </c>
      <c r="H12108" s="50" t="s">
        <v>59</v>
      </c>
      <c r="I12108" s="185">
        <v>0.37285499999999999</v>
      </c>
      <c r="J12108" s="41" t="s">
        <v>938</v>
      </c>
      <c r="K12108" s="41" t="s">
        <v>115</v>
      </c>
    </row>
    <row r="12109" spans="1:11" x14ac:dyDescent="0.2">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9">
        <v>86</v>
      </c>
      <c r="H12109" s="50" t="s">
        <v>59</v>
      </c>
      <c r="I12109" s="185">
        <v>0.2270269</v>
      </c>
      <c r="J12109" s="41" t="s">
        <v>938</v>
      </c>
      <c r="K12109" s="41" t="s">
        <v>115</v>
      </c>
    </row>
    <row r="12110" spans="1:11" x14ac:dyDescent="0.2">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9">
        <v>96</v>
      </c>
      <c r="H12110" s="50" t="s">
        <v>59</v>
      </c>
      <c r="I12110" s="185">
        <v>4.0388430000000003E-2</v>
      </c>
      <c r="J12110" s="41" t="s">
        <v>938</v>
      </c>
      <c r="K12110" s="41" t="s">
        <v>115</v>
      </c>
    </row>
    <row r="12111" spans="1:11" x14ac:dyDescent="0.2">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9">
        <v>144.33000000000001</v>
      </c>
      <c r="H12111" s="50" t="s">
        <v>59</v>
      </c>
      <c r="I12111" s="185">
        <v>0.60091000000000006</v>
      </c>
      <c r="J12111" s="41" t="s">
        <v>938</v>
      </c>
      <c r="K12111" s="41" t="s">
        <v>115</v>
      </c>
    </row>
    <row r="12112" spans="1:11" x14ac:dyDescent="0.2">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9">
        <v>144.5</v>
      </c>
      <c r="H12112" s="50" t="s">
        <v>59</v>
      </c>
      <c r="I12112" s="185">
        <v>1.300549</v>
      </c>
      <c r="J12112" s="41" t="s">
        <v>938</v>
      </c>
      <c r="K12112" s="41" t="s">
        <v>115</v>
      </c>
    </row>
    <row r="12113" spans="1:11" x14ac:dyDescent="0.2">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9">
        <v>145</v>
      </c>
      <c r="H12113" s="50" t="s">
        <v>59</v>
      </c>
      <c r="I12113" s="185">
        <v>11.000249999999999</v>
      </c>
      <c r="J12113" s="41" t="s">
        <v>938</v>
      </c>
      <c r="K12113" s="41" t="s">
        <v>115</v>
      </c>
    </row>
    <row r="12114" spans="1:11" x14ac:dyDescent="0.2">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9">
        <v>146</v>
      </c>
      <c r="H12114" s="50" t="s">
        <v>59</v>
      </c>
      <c r="I12114" s="185">
        <v>14.69107</v>
      </c>
      <c r="J12114" s="41" t="s">
        <v>938</v>
      </c>
      <c r="K12114" s="41" t="s">
        <v>115</v>
      </c>
    </row>
    <row r="12115" spans="1:11" x14ac:dyDescent="0.2">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9">
        <v>147</v>
      </c>
      <c r="H12115" s="50" t="s">
        <v>59</v>
      </c>
      <c r="I12115" s="185">
        <v>10.795260000000001</v>
      </c>
      <c r="J12115" s="41" t="s">
        <v>938</v>
      </c>
      <c r="K12115" s="41" t="s">
        <v>115</v>
      </c>
    </row>
    <row r="12116" spans="1:11" x14ac:dyDescent="0.2">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9">
        <v>148</v>
      </c>
      <c r="H12116" s="50" t="s">
        <v>59</v>
      </c>
      <c r="I12116" s="185">
        <v>11.3223</v>
      </c>
      <c r="J12116" s="41" t="s">
        <v>938</v>
      </c>
      <c r="K12116" s="41" t="s">
        <v>115</v>
      </c>
    </row>
    <row r="12117" spans="1:11" x14ac:dyDescent="0.2">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9">
        <v>150</v>
      </c>
      <c r="H12117" s="50" t="s">
        <v>59</v>
      </c>
      <c r="I12117" s="185">
        <v>2.9609320000000001</v>
      </c>
      <c r="J12117" s="41" t="s">
        <v>938</v>
      </c>
      <c r="K12117" s="41" t="s">
        <v>115</v>
      </c>
    </row>
    <row r="12118" spans="1:11" x14ac:dyDescent="0.2">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9">
        <v>152</v>
      </c>
      <c r="H12118" s="50" t="s">
        <v>59</v>
      </c>
      <c r="I12118" s="185">
        <v>1.12767</v>
      </c>
      <c r="J12118" s="41" t="s">
        <v>938</v>
      </c>
      <c r="K12118" s="41" t="s">
        <v>115</v>
      </c>
    </row>
    <row r="12119" spans="1:11" x14ac:dyDescent="0.2">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9">
        <v>154</v>
      </c>
      <c r="H12119" s="50" t="s">
        <v>59</v>
      </c>
      <c r="I12119" s="185">
        <v>0.60487959999999996</v>
      </c>
      <c r="J12119" s="41" t="s">
        <v>938</v>
      </c>
      <c r="K12119" s="41" t="s">
        <v>115</v>
      </c>
    </row>
    <row r="12120" spans="1:11" x14ac:dyDescent="0.2">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9">
        <v>144.16999999999999</v>
      </c>
      <c r="H12120" s="50" t="s">
        <v>59</v>
      </c>
      <c r="I12120" s="185">
        <v>0.59559600000000001</v>
      </c>
      <c r="J12120" s="41" t="s">
        <v>938</v>
      </c>
      <c r="K12120" s="41" t="s">
        <v>115</v>
      </c>
    </row>
    <row r="12121" spans="1:11" x14ac:dyDescent="0.2">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9">
        <v>144.5</v>
      </c>
      <c r="H12121" s="50" t="s">
        <v>59</v>
      </c>
      <c r="I12121" s="185">
        <v>3.8547400000000001</v>
      </c>
      <c r="J12121" s="41" t="s">
        <v>938</v>
      </c>
      <c r="K12121" s="41" t="s">
        <v>115</v>
      </c>
    </row>
    <row r="12122" spans="1:11" x14ac:dyDescent="0.2">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9">
        <v>145</v>
      </c>
      <c r="H12122" s="50" t="s">
        <v>59</v>
      </c>
      <c r="I12122" s="185">
        <v>11.84243</v>
      </c>
      <c r="J12122" s="41" t="s">
        <v>938</v>
      </c>
      <c r="K12122" s="41" t="s">
        <v>115</v>
      </c>
    </row>
    <row r="12123" spans="1:11" x14ac:dyDescent="0.2">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9">
        <v>146</v>
      </c>
      <c r="H12123" s="50" t="s">
        <v>59</v>
      </c>
      <c r="I12123" s="185">
        <v>18.784020000000002</v>
      </c>
      <c r="J12123" s="41" t="s">
        <v>938</v>
      </c>
      <c r="K12123" s="41" t="s">
        <v>115</v>
      </c>
    </row>
    <row r="12124" spans="1:11" x14ac:dyDescent="0.2">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9">
        <v>147</v>
      </c>
      <c r="H12124" s="50" t="s">
        <v>59</v>
      </c>
      <c r="I12124" s="185">
        <v>10.909369999999999</v>
      </c>
      <c r="J12124" s="41" t="s">
        <v>938</v>
      </c>
      <c r="K12124" s="41" t="s">
        <v>115</v>
      </c>
    </row>
    <row r="12125" spans="1:11" x14ac:dyDescent="0.2">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9">
        <v>148</v>
      </c>
      <c r="H12125" s="50" t="s">
        <v>59</v>
      </c>
      <c r="I12125" s="185">
        <v>7.8110679999999997</v>
      </c>
      <c r="J12125" s="41" t="s">
        <v>938</v>
      </c>
      <c r="K12125" s="41" t="s">
        <v>115</v>
      </c>
    </row>
    <row r="12126" spans="1:11" x14ac:dyDescent="0.2">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9">
        <v>150</v>
      </c>
      <c r="H12126" s="50" t="s">
        <v>59</v>
      </c>
      <c r="I12126" s="185">
        <v>2.817037</v>
      </c>
      <c r="J12126" s="41" t="s">
        <v>938</v>
      </c>
      <c r="K12126" s="41" t="s">
        <v>115</v>
      </c>
    </row>
    <row r="12127" spans="1:11" x14ac:dyDescent="0.2">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9">
        <v>152</v>
      </c>
      <c r="H12127" s="50" t="s">
        <v>59</v>
      </c>
      <c r="I12127" s="185">
        <v>1.361944</v>
      </c>
      <c r="J12127" s="41" t="s">
        <v>938</v>
      </c>
      <c r="K12127" s="41" t="s">
        <v>115</v>
      </c>
    </row>
    <row r="12128" spans="1:11" x14ac:dyDescent="0.2">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9">
        <v>154</v>
      </c>
      <c r="H12128" s="50" t="s">
        <v>59</v>
      </c>
      <c r="I12128" s="185">
        <v>0.59584040000000005</v>
      </c>
      <c r="J12128" s="41" t="s">
        <v>938</v>
      </c>
      <c r="K12128" s="41" t="s">
        <v>115</v>
      </c>
    </row>
    <row r="12129" spans="1:11" x14ac:dyDescent="0.2">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9">
        <v>168.17</v>
      </c>
      <c r="H12129" s="50" t="s">
        <v>59</v>
      </c>
      <c r="I12129" s="185">
        <v>0.60060389999999997</v>
      </c>
      <c r="J12129" s="41" t="s">
        <v>938</v>
      </c>
      <c r="K12129" s="41" t="s">
        <v>115</v>
      </c>
    </row>
    <row r="12130" spans="1:11" x14ac:dyDescent="0.2">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9">
        <v>168.5</v>
      </c>
      <c r="H12130" s="50" t="s">
        <v>59</v>
      </c>
      <c r="I12130" s="185">
        <v>10.266999999999999</v>
      </c>
      <c r="J12130" s="41" t="s">
        <v>938</v>
      </c>
      <c r="K12130" s="41" t="s">
        <v>115</v>
      </c>
    </row>
    <row r="12131" spans="1:11" x14ac:dyDescent="0.2">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9">
        <v>169</v>
      </c>
      <c r="H12131" s="50" t="s">
        <v>59</v>
      </c>
      <c r="I12131" s="185">
        <v>18.926880000000001</v>
      </c>
      <c r="J12131" s="41" t="s">
        <v>938</v>
      </c>
      <c r="K12131" s="41" t="s">
        <v>115</v>
      </c>
    </row>
    <row r="12132" spans="1:11" x14ac:dyDescent="0.2">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9">
        <v>170</v>
      </c>
      <c r="H12132" s="50" t="s">
        <v>59</v>
      </c>
      <c r="I12132" s="185">
        <v>45.630749999999999</v>
      </c>
      <c r="J12132" s="41" t="s">
        <v>938</v>
      </c>
      <c r="K12132" s="41" t="s">
        <v>115</v>
      </c>
    </row>
    <row r="12133" spans="1:11" x14ac:dyDescent="0.2">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9">
        <v>171</v>
      </c>
      <c r="H12133" s="50" t="s">
        <v>59</v>
      </c>
      <c r="I12133" s="185">
        <v>27.402699999999999</v>
      </c>
      <c r="J12133" s="41" t="s">
        <v>938</v>
      </c>
      <c r="K12133" s="41" t="s">
        <v>115</v>
      </c>
    </row>
    <row r="12134" spans="1:11" x14ac:dyDescent="0.2">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9">
        <v>172</v>
      </c>
      <c r="H12134" s="50" t="s">
        <v>59</v>
      </c>
      <c r="I12134" s="185">
        <v>14.3932</v>
      </c>
      <c r="J12134" s="41" t="s">
        <v>938</v>
      </c>
      <c r="K12134" s="41" t="s">
        <v>115</v>
      </c>
    </row>
    <row r="12135" spans="1:11" x14ac:dyDescent="0.2">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9">
        <v>174</v>
      </c>
      <c r="H12135" s="50" t="s">
        <v>59</v>
      </c>
      <c r="I12135" s="185">
        <v>5.2346329999999996</v>
      </c>
      <c r="J12135" s="41" t="s">
        <v>938</v>
      </c>
      <c r="K12135" s="41" t="s">
        <v>115</v>
      </c>
    </row>
    <row r="12136" spans="1:11" x14ac:dyDescent="0.2">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9">
        <v>176</v>
      </c>
      <c r="H12136" s="50" t="s">
        <v>59</v>
      </c>
      <c r="I12136" s="185">
        <v>2.176695</v>
      </c>
      <c r="J12136" s="41" t="s">
        <v>938</v>
      </c>
      <c r="K12136" s="41" t="s">
        <v>115</v>
      </c>
    </row>
    <row r="12137" spans="1:11" x14ac:dyDescent="0.2">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9">
        <v>180</v>
      </c>
      <c r="H12137" s="50" t="s">
        <v>59</v>
      </c>
      <c r="I12137" s="185">
        <v>0.90661230000000004</v>
      </c>
      <c r="J12137" s="41" t="s">
        <v>938</v>
      </c>
      <c r="K12137" s="41" t="s">
        <v>115</v>
      </c>
    </row>
    <row r="12138" spans="1:11" x14ac:dyDescent="0.2">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9">
        <v>181.5</v>
      </c>
      <c r="H12138" s="50" t="s">
        <v>59</v>
      </c>
      <c r="I12138" s="185">
        <v>0.60236009999999995</v>
      </c>
      <c r="J12138" s="41" t="s">
        <v>938</v>
      </c>
      <c r="K12138" s="41" t="s">
        <v>115</v>
      </c>
    </row>
    <row r="12139" spans="1:11" x14ac:dyDescent="0.2">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9">
        <v>0.25</v>
      </c>
      <c r="H12139" s="50" t="s">
        <v>59</v>
      </c>
      <c r="I12139" s="185">
        <v>5.8707760000000002</v>
      </c>
      <c r="J12139" s="41" t="s">
        <v>938</v>
      </c>
      <c r="K12139" s="41" t="s">
        <v>115</v>
      </c>
    </row>
    <row r="12140" spans="1:11" x14ac:dyDescent="0.2">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9">
        <v>0.5</v>
      </c>
      <c r="H12140" s="50" t="s">
        <v>59</v>
      </c>
      <c r="I12140" s="185">
        <v>52.91818</v>
      </c>
      <c r="J12140" s="41" t="s">
        <v>938</v>
      </c>
      <c r="K12140" s="41" t="s">
        <v>115</v>
      </c>
    </row>
    <row r="12141" spans="1:11" x14ac:dyDescent="0.2">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9">
        <v>0.75</v>
      </c>
      <c r="H12141" s="50" t="s">
        <v>59</v>
      </c>
      <c r="I12141" s="185">
        <v>81.786019999999994</v>
      </c>
      <c r="J12141" s="41" t="s">
        <v>938</v>
      </c>
      <c r="K12141" s="41" t="s">
        <v>115</v>
      </c>
    </row>
    <row r="12142" spans="1:11" x14ac:dyDescent="0.2">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9">
        <v>1</v>
      </c>
      <c r="H12142" s="50" t="s">
        <v>59</v>
      </c>
      <c r="I12142" s="185">
        <v>84.447069999999997</v>
      </c>
      <c r="J12142" s="41" t="s">
        <v>938</v>
      </c>
      <c r="K12142" s="41" t="s">
        <v>115</v>
      </c>
    </row>
    <row r="12143" spans="1:11" x14ac:dyDescent="0.2">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9">
        <v>1.5</v>
      </c>
      <c r="H12143" s="50" t="s">
        <v>59</v>
      </c>
      <c r="I12143" s="185">
        <v>56.618589999999998</v>
      </c>
      <c r="J12143" s="41" t="s">
        <v>938</v>
      </c>
      <c r="K12143" s="41" t="s">
        <v>115</v>
      </c>
    </row>
    <row r="12144" spans="1:11" x14ac:dyDescent="0.2">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9">
        <v>2</v>
      </c>
      <c r="H12144" s="50" t="s">
        <v>59</v>
      </c>
      <c r="I12144" s="185">
        <v>45.365400000000001</v>
      </c>
      <c r="J12144" s="41" t="s">
        <v>938</v>
      </c>
      <c r="K12144" s="41" t="s">
        <v>115</v>
      </c>
    </row>
    <row r="12145" spans="1:11" x14ac:dyDescent="0.2">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9">
        <v>2.5</v>
      </c>
      <c r="H12145" s="50" t="s">
        <v>59</v>
      </c>
      <c r="I12145" s="185">
        <v>28.764600000000002</v>
      </c>
      <c r="J12145" s="41" t="s">
        <v>938</v>
      </c>
      <c r="K12145" s="41" t="s">
        <v>115</v>
      </c>
    </row>
    <row r="12146" spans="1:11" x14ac:dyDescent="0.2">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9">
        <v>3</v>
      </c>
      <c r="H12146" s="50" t="s">
        <v>59</v>
      </c>
      <c r="I12146" s="185">
        <v>19.116849999999999</v>
      </c>
      <c r="J12146" s="41" t="s">
        <v>938</v>
      </c>
      <c r="K12146" s="41" t="s">
        <v>115</v>
      </c>
    </row>
    <row r="12147" spans="1:11" x14ac:dyDescent="0.2">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9">
        <v>4</v>
      </c>
      <c r="H12147" s="50" t="s">
        <v>59</v>
      </c>
      <c r="I12147" s="185">
        <v>8.377542</v>
      </c>
      <c r="J12147" s="41" t="s">
        <v>938</v>
      </c>
      <c r="K12147" s="41" t="s">
        <v>115</v>
      </c>
    </row>
    <row r="12148" spans="1:11" x14ac:dyDescent="0.2">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9">
        <v>5</v>
      </c>
      <c r="H12148" s="50" t="s">
        <v>59</v>
      </c>
      <c r="I12148" s="185">
        <v>5.6584950000000003</v>
      </c>
      <c r="J12148" s="41" t="s">
        <v>938</v>
      </c>
      <c r="K12148" s="41" t="s">
        <v>115</v>
      </c>
    </row>
    <row r="12149" spans="1:11" x14ac:dyDescent="0.2">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9">
        <v>6</v>
      </c>
      <c r="H12149" s="50" t="s">
        <v>59</v>
      </c>
      <c r="I12149" s="185">
        <v>2.4058459999999999</v>
      </c>
      <c r="J12149" s="41" t="s">
        <v>938</v>
      </c>
      <c r="K12149" s="41" t="s">
        <v>115</v>
      </c>
    </row>
    <row r="12150" spans="1:11" x14ac:dyDescent="0.2">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9">
        <v>7</v>
      </c>
      <c r="H12150" s="50" t="s">
        <v>59</v>
      </c>
      <c r="I12150" s="185">
        <v>0.75632200000000005</v>
      </c>
      <c r="J12150" s="41" t="s">
        <v>938</v>
      </c>
      <c r="K12150" s="41" t="s">
        <v>115</v>
      </c>
    </row>
    <row r="12151" spans="1:11" x14ac:dyDescent="0.2">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9">
        <v>8</v>
      </c>
      <c r="H12151" s="50" t="s">
        <v>59</v>
      </c>
      <c r="I12151" s="185">
        <v>0.17748050000000001</v>
      </c>
      <c r="J12151" s="41" t="s">
        <v>938</v>
      </c>
      <c r="K12151" s="41" t="s">
        <v>115</v>
      </c>
    </row>
    <row r="12152" spans="1:11" x14ac:dyDescent="0.2">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9">
        <v>10</v>
      </c>
      <c r="H12152" s="50" t="s">
        <v>59</v>
      </c>
      <c r="I12152" s="185">
        <v>0.62176169999999997</v>
      </c>
      <c r="J12152" s="41" t="s">
        <v>938</v>
      </c>
      <c r="K12152" s="41" t="s">
        <v>115</v>
      </c>
    </row>
    <row r="12153" spans="1:11" x14ac:dyDescent="0.2">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9">
        <v>12</v>
      </c>
      <c r="H12153" s="50" t="s">
        <v>59</v>
      </c>
      <c r="I12153" s="185">
        <v>0.5336014</v>
      </c>
      <c r="J12153" s="41" t="s">
        <v>938</v>
      </c>
      <c r="K12153" s="41" t="s">
        <v>115</v>
      </c>
    </row>
    <row r="12154" spans="1:11" x14ac:dyDescent="0.2">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9">
        <v>11</v>
      </c>
      <c r="H12154" s="50" t="s">
        <v>59</v>
      </c>
      <c r="I12154" s="185">
        <v>0</v>
      </c>
      <c r="J12154" s="41" t="s">
        <v>938</v>
      </c>
      <c r="K12154" s="41" t="s">
        <v>115</v>
      </c>
    </row>
    <row r="12155" spans="1:11" x14ac:dyDescent="0.2">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9">
        <v>11.25</v>
      </c>
      <c r="H12155" s="50" t="s">
        <v>59</v>
      </c>
      <c r="I12155" s="185">
        <v>17.636690000000002</v>
      </c>
      <c r="J12155" s="41" t="s">
        <v>938</v>
      </c>
      <c r="K12155" s="41" t="s">
        <v>115</v>
      </c>
    </row>
    <row r="12156" spans="1:11" x14ac:dyDescent="0.2">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9">
        <v>11.5</v>
      </c>
      <c r="H12156" s="50" t="s">
        <v>59</v>
      </c>
      <c r="I12156" s="185">
        <v>99.978350000000006</v>
      </c>
      <c r="J12156" s="41" t="s">
        <v>938</v>
      </c>
      <c r="K12156" s="41" t="s">
        <v>115</v>
      </c>
    </row>
    <row r="12157" spans="1:11" x14ac:dyDescent="0.2">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9">
        <v>11.75</v>
      </c>
      <c r="H12157" s="50" t="s">
        <v>59</v>
      </c>
      <c r="I12157" s="185">
        <v>212.8014</v>
      </c>
      <c r="J12157" s="41" t="s">
        <v>938</v>
      </c>
      <c r="K12157" s="41" t="s">
        <v>115</v>
      </c>
    </row>
    <row r="12158" spans="1:11" x14ac:dyDescent="0.2">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9">
        <v>12</v>
      </c>
      <c r="H12158" s="50" t="s">
        <v>59</v>
      </c>
      <c r="I12158" s="185">
        <v>245.9462</v>
      </c>
      <c r="J12158" s="41" t="s">
        <v>938</v>
      </c>
      <c r="K12158" s="41" t="s">
        <v>115</v>
      </c>
    </row>
    <row r="12159" spans="1:11" x14ac:dyDescent="0.2">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9">
        <v>12.5</v>
      </c>
      <c r="H12159" s="50" t="s">
        <v>59</v>
      </c>
      <c r="I12159" s="185">
        <v>236.83199999999999</v>
      </c>
      <c r="J12159" s="41" t="s">
        <v>938</v>
      </c>
      <c r="K12159" s="41" t="s">
        <v>115</v>
      </c>
    </row>
    <row r="12160" spans="1:11" x14ac:dyDescent="0.2">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9">
        <v>13</v>
      </c>
      <c r="H12160" s="50" t="s">
        <v>59</v>
      </c>
      <c r="I12160" s="185">
        <v>164.6172</v>
      </c>
      <c r="J12160" s="41" t="s">
        <v>938</v>
      </c>
      <c r="K12160" s="41" t="s">
        <v>115</v>
      </c>
    </row>
    <row r="12161" spans="1:11" x14ac:dyDescent="0.2">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9">
        <v>13.5</v>
      </c>
      <c r="H12161" s="50" t="s">
        <v>59</v>
      </c>
      <c r="I12161" s="185">
        <v>125.55759999999999</v>
      </c>
      <c r="J12161" s="41" t="s">
        <v>938</v>
      </c>
      <c r="K12161" s="41" t="s">
        <v>115</v>
      </c>
    </row>
    <row r="12162" spans="1:11" x14ac:dyDescent="0.2">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9">
        <v>14</v>
      </c>
      <c r="H12162" s="50" t="s">
        <v>59</v>
      </c>
      <c r="I12162" s="185">
        <v>83.82414</v>
      </c>
      <c r="J12162" s="41" t="s">
        <v>938</v>
      </c>
      <c r="K12162" s="41" t="s">
        <v>115</v>
      </c>
    </row>
    <row r="12163" spans="1:11" x14ac:dyDescent="0.2">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9">
        <v>15</v>
      </c>
      <c r="H12163" s="50" t="s">
        <v>59</v>
      </c>
      <c r="I12163" s="185">
        <v>35.650379999999998</v>
      </c>
      <c r="J12163" s="41" t="s">
        <v>938</v>
      </c>
      <c r="K12163" s="41" t="s">
        <v>115</v>
      </c>
    </row>
    <row r="12164" spans="1:11" x14ac:dyDescent="0.2">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9">
        <v>16</v>
      </c>
      <c r="H12164" s="50" t="s">
        <v>59</v>
      </c>
      <c r="I12164" s="185">
        <v>17.422090000000001</v>
      </c>
      <c r="J12164" s="41" t="s">
        <v>938</v>
      </c>
      <c r="K12164" s="41" t="s">
        <v>115</v>
      </c>
    </row>
    <row r="12165" spans="1:11" x14ac:dyDescent="0.2">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9">
        <v>17</v>
      </c>
      <c r="H12165" s="50" t="s">
        <v>59</v>
      </c>
      <c r="I12165" s="185">
        <v>8.2893819999999998</v>
      </c>
      <c r="J12165" s="41" t="s">
        <v>938</v>
      </c>
      <c r="K12165" s="41" t="s">
        <v>115</v>
      </c>
    </row>
    <row r="12166" spans="1:11" x14ac:dyDescent="0.2">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9">
        <v>18</v>
      </c>
      <c r="H12166" s="50" t="s">
        <v>59</v>
      </c>
      <c r="I12166" s="185">
        <v>1.8258449999999999</v>
      </c>
      <c r="J12166" s="41" t="s">
        <v>938</v>
      </c>
      <c r="K12166" s="41" t="s">
        <v>115</v>
      </c>
    </row>
    <row r="12167" spans="1:11" x14ac:dyDescent="0.2">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9">
        <v>19</v>
      </c>
      <c r="H12167" s="50" t="s">
        <v>59</v>
      </c>
      <c r="I12167" s="185">
        <v>0.71108190000000004</v>
      </c>
      <c r="J12167" s="41" t="s">
        <v>938</v>
      </c>
      <c r="K12167" s="41" t="s">
        <v>115</v>
      </c>
    </row>
    <row r="12168" spans="1:11" x14ac:dyDescent="0.2">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9">
        <v>21</v>
      </c>
      <c r="H12168" s="50" t="s">
        <v>59</v>
      </c>
      <c r="I12168" s="185">
        <v>0.62292159999999996</v>
      </c>
      <c r="J12168" s="41" t="s">
        <v>938</v>
      </c>
      <c r="K12168" s="41" t="s">
        <v>115</v>
      </c>
    </row>
    <row r="12169" spans="1:11" x14ac:dyDescent="0.2">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9">
        <v>23</v>
      </c>
      <c r="H12169" s="50" t="s">
        <v>59</v>
      </c>
      <c r="I12169" s="185">
        <v>0.5336014</v>
      </c>
      <c r="J12169" s="41" t="s">
        <v>938</v>
      </c>
      <c r="K12169" s="41" t="s">
        <v>115</v>
      </c>
    </row>
    <row r="12170" spans="1:11" x14ac:dyDescent="0.2">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9">
        <v>0.25</v>
      </c>
      <c r="H12170" s="50" t="s">
        <v>59</v>
      </c>
      <c r="I12170" s="185">
        <v>28.082190000000001</v>
      </c>
      <c r="J12170" s="41" t="s">
        <v>938</v>
      </c>
      <c r="K12170" s="41" t="s">
        <v>115</v>
      </c>
    </row>
    <row r="12171" spans="1:11" x14ac:dyDescent="0.2">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9">
        <v>0.5</v>
      </c>
      <c r="H12171" s="50" t="s">
        <v>59</v>
      </c>
      <c r="I12171" s="185">
        <v>56.164380000000001</v>
      </c>
      <c r="J12171" s="41" t="s">
        <v>938</v>
      </c>
      <c r="K12171" s="41" t="s">
        <v>115</v>
      </c>
    </row>
    <row r="12172" spans="1:11" x14ac:dyDescent="0.2">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9">
        <v>0.75</v>
      </c>
      <c r="H12172" s="50" t="s">
        <v>59</v>
      </c>
      <c r="I12172" s="185">
        <v>76.0274</v>
      </c>
      <c r="J12172" s="41" t="s">
        <v>938</v>
      </c>
      <c r="K12172" s="41" t="s">
        <v>115</v>
      </c>
    </row>
    <row r="12173" spans="1:11" x14ac:dyDescent="0.2">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9">
        <v>1</v>
      </c>
      <c r="H12173" s="50" t="s">
        <v>59</v>
      </c>
      <c r="I12173" s="185">
        <v>94.52055</v>
      </c>
      <c r="J12173" s="41" t="s">
        <v>938</v>
      </c>
      <c r="K12173" s="41" t="s">
        <v>115</v>
      </c>
    </row>
    <row r="12174" spans="1:11" x14ac:dyDescent="0.2">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9">
        <v>1.5</v>
      </c>
      <c r="H12174" s="50" t="s">
        <v>59</v>
      </c>
      <c r="I12174" s="185">
        <v>50.684930000000001</v>
      </c>
      <c r="J12174" s="41" t="s">
        <v>938</v>
      </c>
      <c r="K12174" s="41" t="s">
        <v>115</v>
      </c>
    </row>
    <row r="12175" spans="1:11" x14ac:dyDescent="0.2">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9">
        <v>2</v>
      </c>
      <c r="H12175" s="50" t="s">
        <v>59</v>
      </c>
      <c r="I12175" s="185">
        <v>42.46575</v>
      </c>
      <c r="J12175" s="41" t="s">
        <v>938</v>
      </c>
      <c r="K12175" s="41" t="s">
        <v>115</v>
      </c>
    </row>
    <row r="12176" spans="1:11" x14ac:dyDescent="0.2">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9">
        <v>2.5</v>
      </c>
      <c r="H12176" s="50" t="s">
        <v>59</v>
      </c>
      <c r="I12176" s="185">
        <v>26.0274</v>
      </c>
      <c r="J12176" s="41" t="s">
        <v>938</v>
      </c>
      <c r="K12176" s="41" t="s">
        <v>115</v>
      </c>
    </row>
    <row r="12177" spans="1:11" x14ac:dyDescent="0.2">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9">
        <v>3</v>
      </c>
      <c r="H12177" s="50" t="s">
        <v>59</v>
      </c>
      <c r="I12177" s="185">
        <v>17.123290000000001</v>
      </c>
      <c r="J12177" s="41" t="s">
        <v>938</v>
      </c>
      <c r="K12177" s="41" t="s">
        <v>115</v>
      </c>
    </row>
    <row r="12178" spans="1:11" x14ac:dyDescent="0.2">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9">
        <v>4</v>
      </c>
      <c r="H12178" s="50" t="s">
        <v>59</v>
      </c>
      <c r="I12178" s="185">
        <v>7.5342460000000004</v>
      </c>
      <c r="J12178" s="41" t="s">
        <v>938</v>
      </c>
      <c r="K12178" s="41" t="s">
        <v>115</v>
      </c>
    </row>
    <row r="12179" spans="1:11" x14ac:dyDescent="0.2">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9">
        <v>5</v>
      </c>
      <c r="H12179" s="50" t="s">
        <v>59</v>
      </c>
      <c r="I12179" s="185">
        <v>4.7945200000000003</v>
      </c>
      <c r="J12179" s="41" t="s">
        <v>938</v>
      </c>
      <c r="K12179" s="41" t="s">
        <v>115</v>
      </c>
    </row>
    <row r="12180" spans="1:11" x14ac:dyDescent="0.2">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9">
        <v>6</v>
      </c>
      <c r="H12180" s="50" t="s">
        <v>59</v>
      </c>
      <c r="I12180" s="185">
        <v>2.0547949999999999</v>
      </c>
      <c r="J12180" s="41" t="s">
        <v>938</v>
      </c>
      <c r="K12180" s="41" t="s">
        <v>115</v>
      </c>
    </row>
    <row r="12181" spans="1:11" x14ac:dyDescent="0.2">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9">
        <v>7</v>
      </c>
      <c r="H12181" s="50" t="s">
        <v>59</v>
      </c>
      <c r="I12181" s="185">
        <v>0</v>
      </c>
      <c r="J12181" s="41" t="s">
        <v>938</v>
      </c>
      <c r="K12181" s="41" t="s">
        <v>115</v>
      </c>
    </row>
    <row r="12182" spans="1:11" x14ac:dyDescent="0.2">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9">
        <v>8</v>
      </c>
      <c r="H12182" s="50" t="s">
        <v>59</v>
      </c>
      <c r="I12182" s="185">
        <v>0</v>
      </c>
      <c r="J12182" s="41" t="s">
        <v>938</v>
      </c>
      <c r="K12182" s="41" t="s">
        <v>115</v>
      </c>
    </row>
    <row r="12183" spans="1:11" x14ac:dyDescent="0.2">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9">
        <v>10</v>
      </c>
      <c r="H12183" s="50" t="s">
        <v>59</v>
      </c>
      <c r="I12183" s="185">
        <v>0</v>
      </c>
      <c r="J12183" s="41" t="s">
        <v>938</v>
      </c>
      <c r="K12183" s="41" t="s">
        <v>115</v>
      </c>
    </row>
    <row r="12184" spans="1:11" x14ac:dyDescent="0.2">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9">
        <v>12</v>
      </c>
      <c r="H12184" s="50" t="s">
        <v>59</v>
      </c>
      <c r="I12184" s="185">
        <v>0</v>
      </c>
      <c r="J12184" s="41" t="s">
        <v>938</v>
      </c>
      <c r="K12184" s="41" t="s">
        <v>115</v>
      </c>
    </row>
    <row r="12185" spans="1:11" x14ac:dyDescent="0.2">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9">
        <v>0.25</v>
      </c>
      <c r="H12185" s="50" t="s">
        <v>59</v>
      </c>
      <c r="I12185" s="185">
        <v>0.68493150000000003</v>
      </c>
      <c r="J12185" s="41" t="s">
        <v>938</v>
      </c>
      <c r="K12185" s="41" t="s">
        <v>115</v>
      </c>
    </row>
    <row r="12186" spans="1:11" x14ac:dyDescent="0.2">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9">
        <v>0.5</v>
      </c>
      <c r="H12186" s="50" t="s">
        <v>59</v>
      </c>
      <c r="I12186" s="185">
        <v>23.287669999999999</v>
      </c>
      <c r="J12186" s="41" t="s">
        <v>938</v>
      </c>
      <c r="K12186" s="41" t="s">
        <v>115</v>
      </c>
    </row>
    <row r="12187" spans="1:11" x14ac:dyDescent="0.2">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9">
        <v>0.75</v>
      </c>
      <c r="H12187" s="50" t="s">
        <v>59</v>
      </c>
      <c r="I12187" s="185">
        <v>63.698630000000001</v>
      </c>
      <c r="J12187" s="41" t="s">
        <v>938</v>
      </c>
      <c r="K12187" s="41" t="s">
        <v>115</v>
      </c>
    </row>
    <row r="12188" spans="1:11" x14ac:dyDescent="0.2">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9">
        <v>1</v>
      </c>
      <c r="H12188" s="50" t="s">
        <v>59</v>
      </c>
      <c r="I12188" s="185">
        <v>58.219180000000001</v>
      </c>
      <c r="J12188" s="41" t="s">
        <v>938</v>
      </c>
      <c r="K12188" s="41" t="s">
        <v>115</v>
      </c>
    </row>
    <row r="12189" spans="1:11" x14ac:dyDescent="0.2">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9">
        <v>1.5</v>
      </c>
      <c r="H12189" s="50" t="s">
        <v>59</v>
      </c>
      <c r="I12189" s="185">
        <v>49.315069999999999</v>
      </c>
      <c r="J12189" s="41" t="s">
        <v>938</v>
      </c>
      <c r="K12189" s="41" t="s">
        <v>115</v>
      </c>
    </row>
    <row r="12190" spans="1:11" x14ac:dyDescent="0.2">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9">
        <v>2</v>
      </c>
      <c r="H12190" s="50" t="s">
        <v>59</v>
      </c>
      <c r="I12190" s="185">
        <v>34.931510000000003</v>
      </c>
      <c r="J12190" s="41" t="s">
        <v>938</v>
      </c>
      <c r="K12190" s="41" t="s">
        <v>115</v>
      </c>
    </row>
    <row r="12191" spans="1:11" x14ac:dyDescent="0.2">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9">
        <v>2.5</v>
      </c>
      <c r="H12191" s="50" t="s">
        <v>59</v>
      </c>
      <c r="I12191" s="185">
        <v>21.232880000000002</v>
      </c>
      <c r="J12191" s="41" t="s">
        <v>938</v>
      </c>
      <c r="K12191" s="41" t="s">
        <v>115</v>
      </c>
    </row>
    <row r="12192" spans="1:11" x14ac:dyDescent="0.2">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9">
        <v>3</v>
      </c>
      <c r="H12192" s="50" t="s">
        <v>59</v>
      </c>
      <c r="I12192" s="185">
        <v>10.9589</v>
      </c>
      <c r="J12192" s="41" t="s">
        <v>938</v>
      </c>
      <c r="K12192" s="41" t="s">
        <v>115</v>
      </c>
    </row>
    <row r="12193" spans="1:11" x14ac:dyDescent="0.2">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9">
        <v>4</v>
      </c>
      <c r="H12193" s="50" t="s">
        <v>59</v>
      </c>
      <c r="I12193" s="185">
        <v>6.8493149999999998</v>
      </c>
      <c r="J12193" s="41" t="s">
        <v>938</v>
      </c>
      <c r="K12193" s="41" t="s">
        <v>115</v>
      </c>
    </row>
    <row r="12194" spans="1:11" x14ac:dyDescent="0.2">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9">
        <v>5</v>
      </c>
      <c r="H12194" s="50" t="s">
        <v>59</v>
      </c>
      <c r="I12194" s="185">
        <v>4.7945200000000003</v>
      </c>
      <c r="J12194" s="41" t="s">
        <v>938</v>
      </c>
      <c r="K12194" s="41" t="s">
        <v>115</v>
      </c>
    </row>
    <row r="12195" spans="1:11" x14ac:dyDescent="0.2">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9">
        <v>6</v>
      </c>
      <c r="H12195" s="50" t="s">
        <v>59</v>
      </c>
      <c r="I12195" s="185">
        <v>2.7397260000000001</v>
      </c>
      <c r="J12195" s="41" t="s">
        <v>938</v>
      </c>
      <c r="K12195" s="41" t="s">
        <v>115</v>
      </c>
    </row>
    <row r="12196" spans="1:11" x14ac:dyDescent="0.2">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9">
        <v>7</v>
      </c>
      <c r="H12196" s="50" t="s">
        <v>59</v>
      </c>
      <c r="I12196" s="185">
        <v>0</v>
      </c>
      <c r="J12196" s="41" t="s">
        <v>938</v>
      </c>
      <c r="K12196" s="41" t="s">
        <v>115</v>
      </c>
    </row>
    <row r="12197" spans="1:11" x14ac:dyDescent="0.2">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9">
        <v>8</v>
      </c>
      <c r="H12197" s="50" t="s">
        <v>59</v>
      </c>
      <c r="I12197" s="185">
        <v>0.68493150000000003</v>
      </c>
      <c r="J12197" s="41" t="s">
        <v>938</v>
      </c>
      <c r="K12197" s="41" t="s">
        <v>115</v>
      </c>
    </row>
    <row r="12198" spans="1:11" x14ac:dyDescent="0.2">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9">
        <v>10</v>
      </c>
      <c r="H12198" s="50" t="s">
        <v>59</v>
      </c>
      <c r="I12198" s="185">
        <v>0</v>
      </c>
      <c r="J12198" s="41" t="s">
        <v>938</v>
      </c>
      <c r="K12198" s="41" t="s">
        <v>115</v>
      </c>
    </row>
    <row r="12199" spans="1:11" x14ac:dyDescent="0.2">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9">
        <v>12</v>
      </c>
      <c r="H12199" s="50" t="s">
        <v>59</v>
      </c>
      <c r="I12199" s="185">
        <v>0</v>
      </c>
      <c r="J12199" s="41" t="s">
        <v>938</v>
      </c>
      <c r="K12199" s="41" t="s">
        <v>115</v>
      </c>
    </row>
    <row r="12200" spans="1:11" x14ac:dyDescent="0.2">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9">
        <v>0.25</v>
      </c>
      <c r="H12200" s="50" t="s">
        <v>59</v>
      </c>
      <c r="I12200" s="185">
        <v>27.397259999999999</v>
      </c>
      <c r="J12200" s="41" t="s">
        <v>938</v>
      </c>
      <c r="K12200" s="41" t="s">
        <v>115</v>
      </c>
    </row>
    <row r="12201" spans="1:11" x14ac:dyDescent="0.2">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9">
        <v>0.5</v>
      </c>
      <c r="H12201" s="50" t="s">
        <v>59</v>
      </c>
      <c r="I12201" s="185">
        <v>126.7123</v>
      </c>
      <c r="J12201" s="41" t="s">
        <v>938</v>
      </c>
      <c r="K12201" s="41" t="s">
        <v>115</v>
      </c>
    </row>
    <row r="12202" spans="1:11" x14ac:dyDescent="0.2">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9">
        <v>0.75</v>
      </c>
      <c r="H12202" s="50" t="s">
        <v>59</v>
      </c>
      <c r="I12202" s="185">
        <v>160.274</v>
      </c>
      <c r="J12202" s="41" t="s">
        <v>938</v>
      </c>
      <c r="K12202" s="41" t="s">
        <v>115</v>
      </c>
    </row>
    <row r="12203" spans="1:11" x14ac:dyDescent="0.2">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9">
        <v>1</v>
      </c>
      <c r="H12203" s="50" t="s">
        <v>59</v>
      </c>
      <c r="I12203" s="185">
        <v>126.7123</v>
      </c>
      <c r="J12203" s="41" t="s">
        <v>938</v>
      </c>
      <c r="K12203" s="41" t="s">
        <v>115</v>
      </c>
    </row>
    <row r="12204" spans="1:11" x14ac:dyDescent="0.2">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9">
        <v>1.5</v>
      </c>
      <c r="H12204" s="50" t="s">
        <v>59</v>
      </c>
      <c r="I12204" s="185">
        <v>107.5342</v>
      </c>
      <c r="J12204" s="41" t="s">
        <v>938</v>
      </c>
      <c r="K12204" s="41" t="s">
        <v>115</v>
      </c>
    </row>
    <row r="12205" spans="1:11" x14ac:dyDescent="0.2">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9">
        <v>2</v>
      </c>
      <c r="H12205" s="50" t="s">
        <v>59</v>
      </c>
      <c r="I12205" s="185">
        <v>81.50685</v>
      </c>
      <c r="J12205" s="41" t="s">
        <v>938</v>
      </c>
      <c r="K12205" s="41" t="s">
        <v>115</v>
      </c>
    </row>
    <row r="12206" spans="1:11" x14ac:dyDescent="0.2">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9">
        <v>2.5</v>
      </c>
      <c r="H12206" s="50" t="s">
        <v>59</v>
      </c>
      <c r="I12206" s="185">
        <v>57.53425</v>
      </c>
      <c r="J12206" s="41" t="s">
        <v>938</v>
      </c>
      <c r="K12206" s="41" t="s">
        <v>115</v>
      </c>
    </row>
    <row r="12207" spans="1:11" x14ac:dyDescent="0.2">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9">
        <v>3</v>
      </c>
      <c r="H12207" s="50" t="s">
        <v>59</v>
      </c>
      <c r="I12207" s="185">
        <v>32.876710000000003</v>
      </c>
      <c r="J12207" s="41" t="s">
        <v>938</v>
      </c>
      <c r="K12207" s="41" t="s">
        <v>115</v>
      </c>
    </row>
    <row r="12208" spans="1:11" x14ac:dyDescent="0.2">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9">
        <v>4</v>
      </c>
      <c r="H12208" s="50" t="s">
        <v>59</v>
      </c>
      <c r="I12208" s="185">
        <v>11.643840000000001</v>
      </c>
      <c r="J12208" s="41" t="s">
        <v>938</v>
      </c>
      <c r="K12208" s="41" t="s">
        <v>115</v>
      </c>
    </row>
    <row r="12209" spans="1:11" x14ac:dyDescent="0.2">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9">
        <v>5</v>
      </c>
      <c r="H12209" s="50" t="s">
        <v>59</v>
      </c>
      <c r="I12209" s="185">
        <v>6.8493149999999998</v>
      </c>
      <c r="J12209" s="41" t="s">
        <v>938</v>
      </c>
      <c r="K12209" s="41" t="s">
        <v>115</v>
      </c>
    </row>
    <row r="12210" spans="1:11" x14ac:dyDescent="0.2">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9">
        <v>6</v>
      </c>
      <c r="H12210" s="50" t="s">
        <v>59</v>
      </c>
      <c r="I12210" s="185">
        <v>3.424658</v>
      </c>
      <c r="J12210" s="41" t="s">
        <v>938</v>
      </c>
      <c r="K12210" s="41" t="s">
        <v>115</v>
      </c>
    </row>
    <row r="12211" spans="1:11" x14ac:dyDescent="0.2">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9">
        <v>7</v>
      </c>
      <c r="H12211" s="50" t="s">
        <v>59</v>
      </c>
      <c r="I12211" s="185">
        <v>2.0547949999999999</v>
      </c>
      <c r="J12211" s="41" t="s">
        <v>938</v>
      </c>
      <c r="K12211" s="41" t="s">
        <v>115</v>
      </c>
    </row>
    <row r="12212" spans="1:11" x14ac:dyDescent="0.2">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9">
        <v>8</v>
      </c>
      <c r="H12212" s="50" t="s">
        <v>59</v>
      </c>
      <c r="I12212" s="185">
        <v>0.68493150000000003</v>
      </c>
      <c r="J12212" s="41" t="s">
        <v>938</v>
      </c>
      <c r="K12212" s="41" t="s">
        <v>115</v>
      </c>
    </row>
    <row r="12213" spans="1:11" x14ac:dyDescent="0.2">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9">
        <v>10</v>
      </c>
      <c r="H12213" s="50" t="s">
        <v>59</v>
      </c>
      <c r="I12213" s="185">
        <v>0.68493150000000003</v>
      </c>
      <c r="J12213" s="41" t="s">
        <v>938</v>
      </c>
      <c r="K12213" s="41" t="s">
        <v>115</v>
      </c>
    </row>
    <row r="12214" spans="1:11" x14ac:dyDescent="0.2">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9">
        <v>12</v>
      </c>
      <c r="H12214" s="50" t="s">
        <v>59</v>
      </c>
      <c r="I12214" s="185">
        <v>0</v>
      </c>
      <c r="J12214" s="41" t="s">
        <v>938</v>
      </c>
      <c r="K12214" s="41" t="s">
        <v>115</v>
      </c>
    </row>
    <row r="12215" spans="1:11" x14ac:dyDescent="0.2">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9">
        <v>11</v>
      </c>
      <c r="H12215" s="50" t="s">
        <v>59</v>
      </c>
      <c r="I12215" s="185">
        <v>0</v>
      </c>
      <c r="J12215" s="41" t="s">
        <v>938</v>
      </c>
      <c r="K12215" s="41" t="s">
        <v>115</v>
      </c>
    </row>
    <row r="12216" spans="1:11" x14ac:dyDescent="0.2">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9">
        <v>11.25</v>
      </c>
      <c r="H12216" s="50" t="s">
        <v>59</v>
      </c>
      <c r="I12216" s="185">
        <v>21.571370000000002</v>
      </c>
      <c r="J12216" s="41" t="s">
        <v>938</v>
      </c>
      <c r="K12216" s="41" t="s">
        <v>115</v>
      </c>
    </row>
    <row r="12217" spans="1:11" x14ac:dyDescent="0.2">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9">
        <v>11.5</v>
      </c>
      <c r="H12217" s="50" t="s">
        <v>59</v>
      </c>
      <c r="I12217" s="185">
        <v>136.2287</v>
      </c>
      <c r="J12217" s="41" t="s">
        <v>938</v>
      </c>
      <c r="K12217" s="41" t="s">
        <v>115</v>
      </c>
    </row>
    <row r="12218" spans="1:11" x14ac:dyDescent="0.2">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9">
        <v>11.75</v>
      </c>
      <c r="H12218" s="50" t="s">
        <v>59</v>
      </c>
      <c r="I12218" s="185">
        <v>252.23519999999999</v>
      </c>
      <c r="J12218" s="41" t="s">
        <v>938</v>
      </c>
      <c r="K12218" s="41" t="s">
        <v>115</v>
      </c>
    </row>
    <row r="12219" spans="1:11" x14ac:dyDescent="0.2">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9">
        <v>12</v>
      </c>
      <c r="H12219" s="50" t="s">
        <v>59</v>
      </c>
      <c r="I12219" s="185">
        <v>274.47969999999998</v>
      </c>
      <c r="J12219" s="41" t="s">
        <v>938</v>
      </c>
      <c r="K12219" s="41" t="s">
        <v>115</v>
      </c>
    </row>
    <row r="12220" spans="1:11" x14ac:dyDescent="0.2">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9">
        <v>12.5</v>
      </c>
      <c r="H12220" s="50" t="s">
        <v>59</v>
      </c>
      <c r="I12220" s="185">
        <v>242.74889999999999</v>
      </c>
      <c r="J12220" s="41" t="s">
        <v>938</v>
      </c>
      <c r="K12220" s="41" t="s">
        <v>115</v>
      </c>
    </row>
    <row r="12221" spans="1:11" x14ac:dyDescent="0.2">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9">
        <v>13</v>
      </c>
      <c r="H12221" s="50" t="s">
        <v>59</v>
      </c>
      <c r="I12221" s="185">
        <v>149.6353</v>
      </c>
      <c r="J12221" s="41" t="s">
        <v>938</v>
      </c>
      <c r="K12221" s="41" t="s">
        <v>115</v>
      </c>
    </row>
    <row r="12222" spans="1:11" x14ac:dyDescent="0.2">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9">
        <v>13.5</v>
      </c>
      <c r="H12222" s="50" t="s">
        <v>59</v>
      </c>
      <c r="I12222" s="185">
        <v>132.74430000000001</v>
      </c>
      <c r="J12222" s="41" t="s">
        <v>938</v>
      </c>
      <c r="K12222" s="41" t="s">
        <v>115</v>
      </c>
    </row>
    <row r="12223" spans="1:11" x14ac:dyDescent="0.2">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9">
        <v>14</v>
      </c>
      <c r="H12223" s="50" t="s">
        <v>59</v>
      </c>
      <c r="I12223" s="185">
        <v>85.497820000000004</v>
      </c>
      <c r="J12223" s="41" t="s">
        <v>938</v>
      </c>
      <c r="K12223" s="41" t="s">
        <v>115</v>
      </c>
    </row>
    <row r="12224" spans="1:11" x14ac:dyDescent="0.2">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9">
        <v>15</v>
      </c>
      <c r="H12224" s="50" t="s">
        <v>59</v>
      </c>
      <c r="I12224" s="185">
        <v>28.78021</v>
      </c>
      <c r="J12224" s="41" t="s">
        <v>938</v>
      </c>
      <c r="K12224" s="41" t="s">
        <v>115</v>
      </c>
    </row>
    <row r="12225" spans="1:11" x14ac:dyDescent="0.2">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9">
        <v>16</v>
      </c>
      <c r="H12225" s="50" t="s">
        <v>59</v>
      </c>
      <c r="I12225" s="185">
        <v>13.210699999999999</v>
      </c>
      <c r="J12225" s="41" t="s">
        <v>938</v>
      </c>
      <c r="K12225" s="41" t="s">
        <v>115</v>
      </c>
    </row>
    <row r="12226" spans="1:11" x14ac:dyDescent="0.2">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9">
        <v>17</v>
      </c>
      <c r="H12226" s="50" t="s">
        <v>59</v>
      </c>
      <c r="I12226" s="185">
        <v>3.710639</v>
      </c>
      <c r="J12226" s="41" t="s">
        <v>938</v>
      </c>
      <c r="K12226" s="41" t="s">
        <v>115</v>
      </c>
    </row>
    <row r="12227" spans="1:11" x14ac:dyDescent="0.2">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9">
        <v>18</v>
      </c>
      <c r="H12227" s="50" t="s">
        <v>59</v>
      </c>
      <c r="I12227" s="185">
        <v>0.28140159999999997</v>
      </c>
      <c r="J12227" s="41" t="s">
        <v>938</v>
      </c>
      <c r="K12227" s="41" t="s">
        <v>115</v>
      </c>
    </row>
    <row r="12228" spans="1:11" x14ac:dyDescent="0.2">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9">
        <v>19</v>
      </c>
      <c r="H12228" s="50" t="s">
        <v>59</v>
      </c>
      <c r="I12228" s="185">
        <v>0</v>
      </c>
      <c r="J12228" s="41" t="s">
        <v>938</v>
      </c>
      <c r="K12228" s="41" t="s">
        <v>115</v>
      </c>
    </row>
    <row r="12229" spans="1:11" x14ac:dyDescent="0.2">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9">
        <v>21</v>
      </c>
      <c r="H12229" s="50" t="s">
        <v>59</v>
      </c>
      <c r="I12229" s="185">
        <v>0</v>
      </c>
      <c r="J12229" s="41" t="s">
        <v>938</v>
      </c>
      <c r="K12229" s="41" t="s">
        <v>115</v>
      </c>
    </row>
    <row r="12230" spans="1:11" x14ac:dyDescent="0.2">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9">
        <v>23</v>
      </c>
      <c r="H12230" s="50" t="s">
        <v>59</v>
      </c>
      <c r="I12230" s="185">
        <v>0</v>
      </c>
      <c r="J12230" s="41" t="s">
        <v>938</v>
      </c>
      <c r="K12230" s="41" t="s">
        <v>115</v>
      </c>
    </row>
    <row r="12231" spans="1:11" x14ac:dyDescent="0.2">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9">
        <v>11</v>
      </c>
      <c r="H12231" s="50" t="s">
        <v>59</v>
      </c>
      <c r="I12231" s="185">
        <v>0</v>
      </c>
      <c r="J12231" s="41" t="s">
        <v>938</v>
      </c>
      <c r="K12231" s="41" t="s">
        <v>115</v>
      </c>
    </row>
    <row r="12232" spans="1:11" x14ac:dyDescent="0.2">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9">
        <v>11.25</v>
      </c>
      <c r="H12232" s="50" t="s">
        <v>59</v>
      </c>
      <c r="I12232" s="185">
        <v>1.335278</v>
      </c>
      <c r="J12232" s="41" t="s">
        <v>938</v>
      </c>
      <c r="K12232" s="41" t="s">
        <v>115</v>
      </c>
    </row>
    <row r="12233" spans="1:11" x14ac:dyDescent="0.2">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9">
        <v>11.5</v>
      </c>
      <c r="H12233" s="50" t="s">
        <v>59</v>
      </c>
      <c r="I12233" s="185">
        <v>61.353830000000002</v>
      </c>
      <c r="J12233" s="41" t="s">
        <v>938</v>
      </c>
      <c r="K12233" s="41" t="s">
        <v>115</v>
      </c>
    </row>
    <row r="12234" spans="1:11" x14ac:dyDescent="0.2">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9">
        <v>11.75</v>
      </c>
      <c r="H12234" s="50" t="s">
        <v>59</v>
      </c>
      <c r="I12234" s="185">
        <v>162.52189999999999</v>
      </c>
      <c r="J12234" s="41" t="s">
        <v>938</v>
      </c>
      <c r="K12234" s="41" t="s">
        <v>115</v>
      </c>
    </row>
    <row r="12235" spans="1:11" x14ac:dyDescent="0.2">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9">
        <v>12</v>
      </c>
      <c r="H12235" s="50" t="s">
        <v>59</v>
      </c>
      <c r="I12235" s="185">
        <v>182.74279999999999</v>
      </c>
      <c r="J12235" s="41" t="s">
        <v>938</v>
      </c>
      <c r="K12235" s="41" t="s">
        <v>115</v>
      </c>
    </row>
    <row r="12236" spans="1:11" x14ac:dyDescent="0.2">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9">
        <v>12.5</v>
      </c>
      <c r="H12236" s="50" t="s">
        <v>59</v>
      </c>
      <c r="I12236" s="185">
        <v>199.57859999999999</v>
      </c>
      <c r="J12236" s="41" t="s">
        <v>938</v>
      </c>
      <c r="K12236" s="41" t="s">
        <v>115</v>
      </c>
    </row>
    <row r="12237" spans="1:11" x14ac:dyDescent="0.2">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9">
        <v>13</v>
      </c>
      <c r="H12237" s="50" t="s">
        <v>59</v>
      </c>
      <c r="I12237" s="185">
        <v>135.47</v>
      </c>
      <c r="J12237" s="41" t="s">
        <v>938</v>
      </c>
      <c r="K12237" s="41" t="s">
        <v>115</v>
      </c>
    </row>
    <row r="12238" spans="1:11" x14ac:dyDescent="0.2">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9">
        <v>13.5</v>
      </c>
      <c r="H12238" s="50" t="s">
        <v>59</v>
      </c>
      <c r="I12238" s="185">
        <v>92.270769999999999</v>
      </c>
      <c r="J12238" s="41" t="s">
        <v>938</v>
      </c>
      <c r="K12238" s="41" t="s">
        <v>115</v>
      </c>
    </row>
    <row r="12239" spans="1:11" x14ac:dyDescent="0.2">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9">
        <v>14</v>
      </c>
      <c r="H12239" s="50" t="s">
        <v>59</v>
      </c>
      <c r="I12239" s="185">
        <v>65.26173</v>
      </c>
      <c r="J12239" s="41" t="s">
        <v>938</v>
      </c>
      <c r="K12239" s="41" t="s">
        <v>115</v>
      </c>
    </row>
    <row r="12240" spans="1:11" x14ac:dyDescent="0.2">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9">
        <v>15</v>
      </c>
      <c r="H12240" s="50" t="s">
        <v>59</v>
      </c>
      <c r="I12240" s="185">
        <v>27.431139999999999</v>
      </c>
      <c r="J12240" s="41" t="s">
        <v>938</v>
      </c>
      <c r="K12240" s="41" t="s">
        <v>115</v>
      </c>
    </row>
    <row r="12241" spans="1:11" x14ac:dyDescent="0.2">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9">
        <v>16</v>
      </c>
      <c r="H12241" s="50" t="s">
        <v>59</v>
      </c>
      <c r="I12241" s="185">
        <v>13.882479999999999</v>
      </c>
      <c r="J12241" s="41" t="s">
        <v>938</v>
      </c>
      <c r="K12241" s="41" t="s">
        <v>115</v>
      </c>
    </row>
    <row r="12242" spans="1:11" x14ac:dyDescent="0.2">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9">
        <v>17</v>
      </c>
      <c r="H12242" s="50" t="s">
        <v>59</v>
      </c>
      <c r="I12242" s="185">
        <v>4.3837960000000002</v>
      </c>
      <c r="J12242" s="41" t="s">
        <v>938</v>
      </c>
      <c r="K12242" s="41" t="s">
        <v>115</v>
      </c>
    </row>
    <row r="12243" spans="1:11" x14ac:dyDescent="0.2">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9">
        <v>18</v>
      </c>
      <c r="H12243" s="50" t="s">
        <v>59</v>
      </c>
      <c r="I12243" s="185">
        <v>0.95593790000000001</v>
      </c>
      <c r="J12243" s="41" t="s">
        <v>938</v>
      </c>
      <c r="K12243" s="41" t="s">
        <v>115</v>
      </c>
    </row>
    <row r="12244" spans="1:11" x14ac:dyDescent="0.2">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9">
        <v>19</v>
      </c>
      <c r="H12244" s="50" t="s">
        <v>59</v>
      </c>
      <c r="I12244" s="185">
        <v>0</v>
      </c>
      <c r="J12244" s="41" t="s">
        <v>938</v>
      </c>
      <c r="K12244" s="41" t="s">
        <v>115</v>
      </c>
    </row>
    <row r="12245" spans="1:11" x14ac:dyDescent="0.2">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9">
        <v>21</v>
      </c>
      <c r="H12245" s="50" t="s">
        <v>59</v>
      </c>
      <c r="I12245" s="185">
        <v>0</v>
      </c>
      <c r="J12245" s="41" t="s">
        <v>938</v>
      </c>
      <c r="K12245" s="41" t="s">
        <v>115</v>
      </c>
    </row>
    <row r="12246" spans="1:11" x14ac:dyDescent="0.2">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9">
        <v>23</v>
      </c>
      <c r="H12246" s="50" t="s">
        <v>59</v>
      </c>
      <c r="I12246" s="185">
        <v>0</v>
      </c>
      <c r="J12246" s="41" t="s">
        <v>938</v>
      </c>
      <c r="K12246" s="41" t="s">
        <v>115</v>
      </c>
    </row>
    <row r="12247" spans="1:11" x14ac:dyDescent="0.2">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9">
        <v>11</v>
      </c>
      <c r="H12247" s="50" t="s">
        <v>59</v>
      </c>
      <c r="I12247" s="185">
        <v>0</v>
      </c>
      <c r="J12247" s="41" t="s">
        <v>938</v>
      </c>
      <c r="K12247" s="41" t="s">
        <v>115</v>
      </c>
    </row>
    <row r="12248" spans="1:11" x14ac:dyDescent="0.2">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9">
        <v>11.25</v>
      </c>
      <c r="H12248" s="50" t="s">
        <v>59</v>
      </c>
      <c r="I12248" s="185">
        <v>37.76023</v>
      </c>
      <c r="J12248" s="41" t="s">
        <v>938</v>
      </c>
      <c r="K12248" s="41" t="s">
        <v>115</v>
      </c>
    </row>
    <row r="12249" spans="1:11" x14ac:dyDescent="0.2">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9">
        <v>11.5</v>
      </c>
      <c r="H12249" s="50" t="s">
        <v>59</v>
      </c>
      <c r="I12249" s="185">
        <v>86.988969999999995</v>
      </c>
      <c r="J12249" s="41" t="s">
        <v>938</v>
      </c>
      <c r="K12249" s="41" t="s">
        <v>115</v>
      </c>
    </row>
    <row r="12250" spans="1:11" x14ac:dyDescent="0.2">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9">
        <v>11.75</v>
      </c>
      <c r="H12250" s="50" t="s">
        <v>59</v>
      </c>
      <c r="I12250" s="185">
        <v>220.53059999999999</v>
      </c>
      <c r="J12250" s="41" t="s">
        <v>938</v>
      </c>
      <c r="K12250" s="41" t="s">
        <v>115</v>
      </c>
    </row>
    <row r="12251" spans="1:11" x14ac:dyDescent="0.2">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9">
        <v>12</v>
      </c>
      <c r="H12251" s="50" t="s">
        <v>59</v>
      </c>
      <c r="I12251" s="185">
        <v>325.06990000000002</v>
      </c>
      <c r="J12251" s="41" t="s">
        <v>938</v>
      </c>
      <c r="K12251" s="41" t="s">
        <v>115</v>
      </c>
    </row>
    <row r="12252" spans="1:11" x14ac:dyDescent="0.2">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9">
        <v>12.5</v>
      </c>
      <c r="H12252" s="50" t="s">
        <v>59</v>
      </c>
      <c r="I12252" s="185">
        <v>316.27330000000001</v>
      </c>
      <c r="J12252" s="41" t="s">
        <v>938</v>
      </c>
      <c r="K12252" s="41" t="s">
        <v>115</v>
      </c>
    </row>
    <row r="12253" spans="1:11" x14ac:dyDescent="0.2">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9">
        <v>13</v>
      </c>
      <c r="H12253" s="50" t="s">
        <v>59</v>
      </c>
      <c r="I12253" s="185">
        <v>281.84440000000001</v>
      </c>
      <c r="J12253" s="41" t="s">
        <v>938</v>
      </c>
      <c r="K12253" s="41" t="s">
        <v>115</v>
      </c>
    </row>
    <row r="12254" spans="1:11" x14ac:dyDescent="0.2">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9">
        <v>13.5</v>
      </c>
      <c r="H12254" s="50" t="s">
        <v>59</v>
      </c>
      <c r="I12254" s="185">
        <v>187.38040000000001</v>
      </c>
      <c r="J12254" s="41" t="s">
        <v>938</v>
      </c>
      <c r="K12254" s="41" t="s">
        <v>115</v>
      </c>
    </row>
    <row r="12255" spans="1:11" x14ac:dyDescent="0.2">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9">
        <v>14</v>
      </c>
      <c r="H12255" s="50" t="s">
        <v>59</v>
      </c>
      <c r="I12255" s="185">
        <v>121.2469</v>
      </c>
      <c r="J12255" s="41" t="s">
        <v>938</v>
      </c>
      <c r="K12255" s="41" t="s">
        <v>115</v>
      </c>
    </row>
    <row r="12256" spans="1:11" x14ac:dyDescent="0.2">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9">
        <v>15</v>
      </c>
      <c r="H12256" s="50" t="s">
        <v>59</v>
      </c>
      <c r="I12256" s="185">
        <v>69.926929999999999</v>
      </c>
      <c r="J12256" s="41" t="s">
        <v>938</v>
      </c>
      <c r="K12256" s="41" t="s">
        <v>115</v>
      </c>
    </row>
    <row r="12257" spans="1:15" x14ac:dyDescent="0.2">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9">
        <v>16</v>
      </c>
      <c r="H12257" s="50" t="s">
        <v>59</v>
      </c>
      <c r="I12257" s="185">
        <v>31.42042</v>
      </c>
      <c r="J12257" s="41" t="s">
        <v>938</v>
      </c>
      <c r="K12257" s="41" t="s">
        <v>115</v>
      </c>
    </row>
    <row r="12258" spans="1:15" x14ac:dyDescent="0.2">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9">
        <v>17</v>
      </c>
      <c r="H12258" s="50" t="s">
        <v>59</v>
      </c>
      <c r="I12258" s="185">
        <v>22.59628</v>
      </c>
      <c r="J12258" s="41" t="s">
        <v>938</v>
      </c>
      <c r="K12258" s="41" t="s">
        <v>115</v>
      </c>
    </row>
    <row r="12259" spans="1:15" x14ac:dyDescent="0.2">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9">
        <v>18</v>
      </c>
      <c r="H12259" s="50" t="s">
        <v>59</v>
      </c>
      <c r="I12259" s="185">
        <v>7.026764</v>
      </c>
      <c r="J12259" s="41" t="s">
        <v>938</v>
      </c>
      <c r="K12259" s="41" t="s">
        <v>115</v>
      </c>
    </row>
    <row r="12260" spans="1:15" x14ac:dyDescent="0.2">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9">
        <v>19</v>
      </c>
      <c r="H12260" s="50" t="s">
        <v>59</v>
      </c>
      <c r="I12260" s="185">
        <v>2.2470750000000002</v>
      </c>
      <c r="J12260" s="41" t="s">
        <v>938</v>
      </c>
      <c r="K12260" s="41" t="s">
        <v>115</v>
      </c>
    </row>
    <row r="12261" spans="1:15" x14ac:dyDescent="0.2">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9">
        <v>21</v>
      </c>
      <c r="H12261" s="50" t="s">
        <v>59</v>
      </c>
      <c r="I12261" s="185">
        <v>0</v>
      </c>
      <c r="J12261" s="41" t="s">
        <v>938</v>
      </c>
      <c r="K12261" s="41" t="s">
        <v>115</v>
      </c>
    </row>
    <row r="12262" spans="1:15" x14ac:dyDescent="0.2">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9">
        <v>23</v>
      </c>
      <c r="H12262" s="50" t="s">
        <v>59</v>
      </c>
      <c r="I12262" s="185">
        <v>0</v>
      </c>
      <c r="J12262" s="41" t="s">
        <v>938</v>
      </c>
      <c r="K12262" s="41" t="s">
        <v>115</v>
      </c>
    </row>
    <row r="12263" spans="1:15" x14ac:dyDescent="0.2">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9">
        <v>0.25</v>
      </c>
      <c r="H12263" s="50" t="s">
        <v>59</v>
      </c>
      <c r="I12263" s="185" t="s">
        <v>4166</v>
      </c>
      <c r="J12263" s="41" t="s">
        <v>938</v>
      </c>
      <c r="K12263" s="41" t="s">
        <v>115</v>
      </c>
      <c r="L12263" s="193">
        <v>5.9210520000000004</v>
      </c>
      <c r="M12263" s="52" t="s">
        <v>938</v>
      </c>
      <c r="N12263" s="52" t="s">
        <v>116</v>
      </c>
      <c r="O12263" s="59">
        <v>5</v>
      </c>
    </row>
    <row r="12264" spans="1:15" x14ac:dyDescent="0.2">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9">
        <v>0.5</v>
      </c>
      <c r="H12264" s="50" t="s">
        <v>59</v>
      </c>
      <c r="I12264" s="185">
        <v>70.065790000000007</v>
      </c>
      <c r="J12264" s="41" t="s">
        <v>938</v>
      </c>
      <c r="K12264" s="41" t="s">
        <v>115</v>
      </c>
      <c r="L12264" s="193">
        <v>61.677639999999997</v>
      </c>
      <c r="M12264" s="52" t="s">
        <v>938</v>
      </c>
      <c r="N12264" s="52" t="s">
        <v>116</v>
      </c>
      <c r="O12264" s="59">
        <v>5</v>
      </c>
    </row>
    <row r="12265" spans="1:15" x14ac:dyDescent="0.2">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9">
        <v>0.75</v>
      </c>
      <c r="H12265" s="50" t="s">
        <v>59</v>
      </c>
      <c r="I12265" s="185">
        <v>121.875</v>
      </c>
      <c r="J12265" s="41" t="s">
        <v>938</v>
      </c>
      <c r="K12265" s="41" t="s">
        <v>115</v>
      </c>
      <c r="L12265" s="193">
        <v>57.730269999999997</v>
      </c>
      <c r="M12265" s="52" t="s">
        <v>938</v>
      </c>
      <c r="N12265" s="52" t="s">
        <v>116</v>
      </c>
      <c r="O12265" s="59">
        <v>5</v>
      </c>
    </row>
    <row r="12266" spans="1:15" x14ac:dyDescent="0.2">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9">
        <v>1</v>
      </c>
      <c r="H12266" s="50" t="s">
        <v>59</v>
      </c>
      <c r="I12266" s="185">
        <v>120.8882</v>
      </c>
      <c r="J12266" s="41" t="s">
        <v>938</v>
      </c>
      <c r="K12266" s="41" t="s">
        <v>115</v>
      </c>
      <c r="L12266" s="193">
        <v>90.789510000000007</v>
      </c>
      <c r="M12266" s="52" t="s">
        <v>938</v>
      </c>
      <c r="N12266" s="52" t="s">
        <v>116</v>
      </c>
      <c r="O12266" s="59">
        <v>5</v>
      </c>
    </row>
    <row r="12267" spans="1:15" x14ac:dyDescent="0.2">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9">
        <v>1.5</v>
      </c>
      <c r="H12267" s="50" t="s">
        <v>59</v>
      </c>
      <c r="I12267" s="185">
        <v>73.026309999999995</v>
      </c>
      <c r="J12267" s="41" t="s">
        <v>938</v>
      </c>
      <c r="K12267" s="41" t="s">
        <v>115</v>
      </c>
      <c r="L12267" s="193">
        <v>57.236840000000001</v>
      </c>
      <c r="M12267" s="52" t="s">
        <v>938</v>
      </c>
      <c r="N12267" s="52" t="s">
        <v>116</v>
      </c>
      <c r="O12267" s="59">
        <v>5</v>
      </c>
    </row>
    <row r="12268" spans="1:15" x14ac:dyDescent="0.2">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9">
        <v>2</v>
      </c>
      <c r="H12268" s="50" t="s">
        <v>59</v>
      </c>
      <c r="I12268" s="185">
        <v>52.796050000000001</v>
      </c>
      <c r="J12268" s="41" t="s">
        <v>938</v>
      </c>
      <c r="K12268" s="41" t="s">
        <v>115</v>
      </c>
      <c r="L12268" s="193">
        <v>45.394739999999999</v>
      </c>
      <c r="M12268" s="52" t="s">
        <v>938</v>
      </c>
      <c r="N12268" s="52" t="s">
        <v>116</v>
      </c>
      <c r="O12268" s="59">
        <v>5</v>
      </c>
    </row>
    <row r="12269" spans="1:15" x14ac:dyDescent="0.2">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9">
        <v>3</v>
      </c>
      <c r="H12269" s="50" t="s">
        <v>59</v>
      </c>
      <c r="I12269" s="185">
        <v>23.19079</v>
      </c>
      <c r="J12269" s="41" t="s">
        <v>938</v>
      </c>
      <c r="K12269" s="41" t="s">
        <v>115</v>
      </c>
      <c r="L12269" s="193">
        <v>14.30921</v>
      </c>
      <c r="M12269" s="52" t="s">
        <v>938</v>
      </c>
      <c r="N12269" s="52" t="s">
        <v>116</v>
      </c>
      <c r="O12269" s="59">
        <v>5</v>
      </c>
    </row>
    <row r="12270" spans="1:15" x14ac:dyDescent="0.2">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9">
        <v>4</v>
      </c>
      <c r="H12270" s="50" t="s">
        <v>59</v>
      </c>
      <c r="I12270" s="185">
        <v>10.855259999999999</v>
      </c>
      <c r="J12270" s="41" t="s">
        <v>938</v>
      </c>
      <c r="K12270" s="41" t="s">
        <v>115</v>
      </c>
      <c r="L12270" s="193">
        <v>12.335520000000001</v>
      </c>
      <c r="M12270" s="52" t="s">
        <v>938</v>
      </c>
      <c r="N12270" s="52" t="s">
        <v>116</v>
      </c>
      <c r="O12270" s="59">
        <v>5</v>
      </c>
    </row>
    <row r="12271" spans="1:15" x14ac:dyDescent="0.2">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9">
        <v>6</v>
      </c>
      <c r="H12271" s="50" t="s">
        <v>59</v>
      </c>
      <c r="I12271" s="185">
        <v>12.33553</v>
      </c>
      <c r="J12271" s="41" t="s">
        <v>938</v>
      </c>
      <c r="K12271" s="41" t="s">
        <v>115</v>
      </c>
      <c r="L12271" s="193">
        <v>13.32236</v>
      </c>
      <c r="M12271" s="52" t="s">
        <v>938</v>
      </c>
      <c r="N12271" s="52" t="s">
        <v>116</v>
      </c>
      <c r="O12271" s="59">
        <v>5</v>
      </c>
    </row>
    <row r="12272" spans="1:15" x14ac:dyDescent="0.2">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9">
        <v>8</v>
      </c>
      <c r="H12272" s="50" t="s">
        <v>59</v>
      </c>
      <c r="I12272" s="185" t="s">
        <v>4166</v>
      </c>
      <c r="J12272" s="41" t="s">
        <v>938</v>
      </c>
      <c r="K12272" s="41" t="s">
        <v>115</v>
      </c>
      <c r="L12272" s="193">
        <v>7.8947370000000001</v>
      </c>
      <c r="M12272" s="52" t="s">
        <v>938</v>
      </c>
      <c r="N12272" s="52" t="s">
        <v>116</v>
      </c>
      <c r="O12272" s="59">
        <v>5</v>
      </c>
    </row>
    <row r="12273" spans="1:15" x14ac:dyDescent="0.2">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9">
        <v>12</v>
      </c>
      <c r="H12273" s="50" t="s">
        <v>59</v>
      </c>
      <c r="I12273" s="185" t="s">
        <v>4166</v>
      </c>
      <c r="J12273" s="41" t="s">
        <v>938</v>
      </c>
      <c r="K12273" s="41" t="s">
        <v>115</v>
      </c>
      <c r="O12273" s="59">
        <v>5</v>
      </c>
    </row>
    <row r="12274" spans="1:15" x14ac:dyDescent="0.2">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9">
        <v>24</v>
      </c>
      <c r="H12274" s="50" t="s">
        <v>59</v>
      </c>
      <c r="I12274" s="185" t="s">
        <v>4166</v>
      </c>
      <c r="J12274" s="41" t="s">
        <v>938</v>
      </c>
      <c r="K12274" s="41" t="s">
        <v>115</v>
      </c>
      <c r="O12274" s="59">
        <v>5</v>
      </c>
    </row>
    <row r="12275" spans="1:15" x14ac:dyDescent="0.2">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9">
        <v>0.5</v>
      </c>
      <c r="H12275" s="50" t="s">
        <v>59</v>
      </c>
      <c r="I12275" s="185">
        <v>41.736310000000003</v>
      </c>
      <c r="J12275" s="41" t="s">
        <v>938</v>
      </c>
      <c r="K12275" s="41" t="s">
        <v>115</v>
      </c>
      <c r="O12275" s="59">
        <v>0.1</v>
      </c>
    </row>
    <row r="12276" spans="1:15" x14ac:dyDescent="0.2">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9">
        <v>1</v>
      </c>
      <c r="H12276" s="50" t="s">
        <v>59</v>
      </c>
      <c r="I12276" s="185">
        <v>56.617939999999997</v>
      </c>
      <c r="J12276" s="41" t="s">
        <v>938</v>
      </c>
      <c r="K12276" s="41" t="s">
        <v>115</v>
      </c>
      <c r="O12276" s="59">
        <v>0.1</v>
      </c>
    </row>
    <row r="12277" spans="1:15" x14ac:dyDescent="0.2">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9">
        <v>1.5</v>
      </c>
      <c r="H12277" s="50" t="s">
        <v>59</v>
      </c>
      <c r="I12277" s="185">
        <v>39.08005</v>
      </c>
      <c r="J12277" s="41" t="s">
        <v>938</v>
      </c>
      <c r="K12277" s="41" t="s">
        <v>115</v>
      </c>
      <c r="O12277" s="59">
        <v>0.1</v>
      </c>
    </row>
    <row r="12278" spans="1:15" x14ac:dyDescent="0.2">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9">
        <v>2</v>
      </c>
      <c r="H12278" s="50" t="s">
        <v>59</v>
      </c>
      <c r="I12278" s="185">
        <v>25.89716</v>
      </c>
      <c r="J12278" s="41" t="s">
        <v>938</v>
      </c>
      <c r="K12278" s="41" t="s">
        <v>115</v>
      </c>
      <c r="O12278" s="59">
        <v>0.1</v>
      </c>
    </row>
    <row r="12279" spans="1:15" x14ac:dyDescent="0.2">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9">
        <v>3</v>
      </c>
      <c r="H12279" s="50" t="s">
        <v>59</v>
      </c>
      <c r="I12279" s="185">
        <v>11.748810000000001</v>
      </c>
      <c r="J12279" s="41" t="s">
        <v>938</v>
      </c>
      <c r="K12279" s="41" t="s">
        <v>115</v>
      </c>
      <c r="O12279" s="59">
        <v>0.1</v>
      </c>
    </row>
    <row r="12280" spans="1:15" x14ac:dyDescent="0.2">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9">
        <v>4</v>
      </c>
      <c r="H12280" s="50" t="s">
        <v>59</v>
      </c>
      <c r="I12280" s="185">
        <v>7.3991670000000003</v>
      </c>
      <c r="J12280" s="41" t="s">
        <v>938</v>
      </c>
      <c r="K12280" s="41" t="s">
        <v>115</v>
      </c>
      <c r="O12280" s="59">
        <v>0.1</v>
      </c>
    </row>
    <row r="12281" spans="1:15" x14ac:dyDescent="0.2">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9">
        <v>6</v>
      </c>
      <c r="H12281" s="50" t="s">
        <v>59</v>
      </c>
      <c r="I12281" s="185">
        <v>5.5947180000000003</v>
      </c>
      <c r="J12281" s="41" t="s">
        <v>938</v>
      </c>
      <c r="K12281" s="41" t="s">
        <v>115</v>
      </c>
      <c r="O12281" s="59">
        <v>0.1</v>
      </c>
    </row>
    <row r="12282" spans="1:15" x14ac:dyDescent="0.2">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9">
        <v>8</v>
      </c>
      <c r="H12282" s="50" t="s">
        <v>59</v>
      </c>
      <c r="I12282" s="185">
        <v>2.701559</v>
      </c>
      <c r="J12282" s="41" t="s">
        <v>938</v>
      </c>
      <c r="K12282" s="41" t="s">
        <v>115</v>
      </c>
      <c r="O12282" s="59">
        <v>0.1</v>
      </c>
    </row>
    <row r="12283" spans="1:15" x14ac:dyDescent="0.2">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9">
        <v>10</v>
      </c>
      <c r="H12283" s="50" t="s">
        <v>59</v>
      </c>
      <c r="I12283" s="185">
        <v>1.260013</v>
      </c>
      <c r="J12283" s="41" t="s">
        <v>938</v>
      </c>
      <c r="K12283" s="41" t="s">
        <v>115</v>
      </c>
      <c r="O12283" s="59">
        <v>0.1</v>
      </c>
    </row>
    <row r="12284" spans="1:15" x14ac:dyDescent="0.2">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9">
        <v>12</v>
      </c>
      <c r="H12284" s="50" t="s">
        <v>59</v>
      </c>
      <c r="I12284" s="185">
        <v>0.90717689999999995</v>
      </c>
      <c r="J12284" s="41" t="s">
        <v>938</v>
      </c>
      <c r="K12284" s="41" t="s">
        <v>115</v>
      </c>
      <c r="O12284" s="59">
        <v>0.1</v>
      </c>
    </row>
    <row r="12285" spans="1:15" x14ac:dyDescent="0.2">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9">
        <v>24</v>
      </c>
      <c r="H12285" s="50" t="s">
        <v>59</v>
      </c>
      <c r="I12285" s="185">
        <v>0.36290319999999998</v>
      </c>
      <c r="J12285" s="41" t="s">
        <v>938</v>
      </c>
      <c r="K12285" s="41" t="s">
        <v>115</v>
      </c>
      <c r="O12285" s="59">
        <v>0.1</v>
      </c>
    </row>
    <row r="12286" spans="1:15" x14ac:dyDescent="0.2">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9">
        <v>72.5</v>
      </c>
      <c r="H12286" s="50" t="s">
        <v>59</v>
      </c>
      <c r="I12286" s="185">
        <v>18.8734</v>
      </c>
      <c r="J12286" s="41" t="s">
        <v>938</v>
      </c>
      <c r="K12286" s="41" t="s">
        <v>115</v>
      </c>
      <c r="O12286" s="59">
        <v>0.1</v>
      </c>
    </row>
    <row r="12287" spans="1:15" x14ac:dyDescent="0.2">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9">
        <v>73</v>
      </c>
      <c r="H12287" s="50" t="s">
        <v>59</v>
      </c>
      <c r="I12287" s="185">
        <v>48.391970000000001</v>
      </c>
      <c r="J12287" s="41" t="s">
        <v>938</v>
      </c>
      <c r="K12287" s="41" t="s">
        <v>115</v>
      </c>
      <c r="O12287" s="59">
        <v>0.1</v>
      </c>
    </row>
    <row r="12288" spans="1:15" x14ac:dyDescent="0.2">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9">
        <v>73.5</v>
      </c>
      <c r="H12288" s="50" t="s">
        <v>59</v>
      </c>
      <c r="I12288" s="185">
        <v>40.531660000000002</v>
      </c>
      <c r="J12288" s="41" t="s">
        <v>938</v>
      </c>
      <c r="K12288" s="41" t="s">
        <v>115</v>
      </c>
      <c r="O12288" s="59">
        <v>0.1</v>
      </c>
    </row>
    <row r="12289" spans="1:15" x14ac:dyDescent="0.2">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9">
        <v>74</v>
      </c>
      <c r="H12289" s="50" t="s">
        <v>59</v>
      </c>
      <c r="I12289" s="185">
        <v>26.985869999999998</v>
      </c>
      <c r="J12289" s="41" t="s">
        <v>938</v>
      </c>
      <c r="K12289" s="41" t="s">
        <v>115</v>
      </c>
      <c r="O12289" s="59">
        <v>0.1</v>
      </c>
    </row>
    <row r="12290" spans="1:15" x14ac:dyDescent="0.2">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9">
        <v>75</v>
      </c>
      <c r="H12290" s="50" t="s">
        <v>59</v>
      </c>
      <c r="I12290" s="185">
        <v>12.232839999999999</v>
      </c>
      <c r="J12290" s="41" t="s">
        <v>938</v>
      </c>
      <c r="K12290" s="41" t="s">
        <v>115</v>
      </c>
      <c r="O12290" s="59">
        <v>0.1</v>
      </c>
    </row>
    <row r="12291" spans="1:15" x14ac:dyDescent="0.2">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9">
        <v>76</v>
      </c>
      <c r="H12291" s="50" t="s">
        <v>59</v>
      </c>
      <c r="I12291" s="185">
        <v>6.5522299999999998</v>
      </c>
      <c r="J12291" s="41" t="s">
        <v>938</v>
      </c>
      <c r="K12291" s="41" t="s">
        <v>115</v>
      </c>
      <c r="O12291" s="59">
        <v>0.1</v>
      </c>
    </row>
    <row r="12292" spans="1:15" x14ac:dyDescent="0.2">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9">
        <v>78</v>
      </c>
      <c r="H12292" s="50" t="s">
        <v>59</v>
      </c>
      <c r="I12292" s="185">
        <v>3.9013309999999999</v>
      </c>
      <c r="J12292" s="41" t="s">
        <v>938</v>
      </c>
      <c r="K12292" s="41" t="s">
        <v>115</v>
      </c>
      <c r="O12292" s="59">
        <v>0.1</v>
      </c>
    </row>
    <row r="12293" spans="1:15" x14ac:dyDescent="0.2">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9">
        <v>80</v>
      </c>
      <c r="H12293" s="50" t="s">
        <v>59</v>
      </c>
      <c r="I12293" s="185">
        <v>2.8225259999999999</v>
      </c>
      <c r="J12293" s="41" t="s">
        <v>938</v>
      </c>
      <c r="K12293" s="41" t="s">
        <v>115</v>
      </c>
      <c r="O12293" s="59">
        <v>0.1</v>
      </c>
    </row>
    <row r="12294" spans="1:15" x14ac:dyDescent="0.2">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9">
        <v>82</v>
      </c>
      <c r="H12294" s="50" t="s">
        <v>59</v>
      </c>
      <c r="I12294" s="185">
        <v>1.381143</v>
      </c>
      <c r="J12294" s="41" t="s">
        <v>938</v>
      </c>
      <c r="K12294" s="41" t="s">
        <v>115</v>
      </c>
      <c r="O12294" s="59">
        <v>0.1</v>
      </c>
    </row>
    <row r="12295" spans="1:15" x14ac:dyDescent="0.2">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9">
        <v>84</v>
      </c>
      <c r="H12295" s="50" t="s">
        <v>59</v>
      </c>
      <c r="I12295" s="185">
        <v>0.54443600000000003</v>
      </c>
      <c r="J12295" s="41" t="s">
        <v>938</v>
      </c>
      <c r="K12295" s="41" t="s">
        <v>115</v>
      </c>
      <c r="O12295" s="59">
        <v>0.1</v>
      </c>
    </row>
    <row r="12296" spans="1:15" x14ac:dyDescent="0.2">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9">
        <v>96</v>
      </c>
      <c r="H12296" s="50" t="s">
        <v>59</v>
      </c>
      <c r="I12296" s="185" t="s">
        <v>1028</v>
      </c>
      <c r="J12296" s="41" t="s">
        <v>938</v>
      </c>
      <c r="K12296" s="41" t="s">
        <v>115</v>
      </c>
      <c r="O12296" s="59">
        <v>0.1</v>
      </c>
    </row>
    <row r="12297" spans="1:15" x14ac:dyDescent="0.2">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9">
        <v>1</v>
      </c>
      <c r="H12297" s="50" t="s">
        <v>59</v>
      </c>
      <c r="I12297" s="185">
        <v>6.9327730000000001</v>
      </c>
      <c r="J12297" s="41" t="s">
        <v>965</v>
      </c>
      <c r="K12297" s="41" t="s">
        <v>115</v>
      </c>
      <c r="O12297" s="59">
        <v>0.1</v>
      </c>
    </row>
    <row r="12298" spans="1:15" x14ac:dyDescent="0.2">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9">
        <v>1.5</v>
      </c>
      <c r="H12298" s="50" t="s">
        <v>59</v>
      </c>
      <c r="I12298" s="185">
        <v>12.605040000000001</v>
      </c>
      <c r="J12298" s="41" t="s">
        <v>965</v>
      </c>
      <c r="K12298" s="41" t="s">
        <v>115</v>
      </c>
      <c r="O12298" s="59">
        <v>0.1</v>
      </c>
    </row>
    <row r="12299" spans="1:15" x14ac:dyDescent="0.2">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9">
        <v>2</v>
      </c>
      <c r="H12299" s="50" t="s">
        <v>59</v>
      </c>
      <c r="I12299" s="185">
        <v>11.90476</v>
      </c>
      <c r="J12299" s="41" t="s">
        <v>965</v>
      </c>
      <c r="K12299" s="41" t="s">
        <v>115</v>
      </c>
      <c r="O12299" s="59">
        <v>0.1</v>
      </c>
    </row>
    <row r="12300" spans="1:15" x14ac:dyDescent="0.2">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9">
        <v>3</v>
      </c>
      <c r="H12300" s="50" t="s">
        <v>59</v>
      </c>
      <c r="I12300" s="185">
        <v>6.6526610000000002</v>
      </c>
      <c r="J12300" s="41" t="s">
        <v>965</v>
      </c>
      <c r="K12300" s="41" t="s">
        <v>115</v>
      </c>
      <c r="O12300" s="59">
        <v>0.1</v>
      </c>
    </row>
    <row r="12301" spans="1:15" x14ac:dyDescent="0.2">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9">
        <v>4</v>
      </c>
      <c r="H12301" s="50" t="s">
        <v>59</v>
      </c>
      <c r="I12301" s="185">
        <v>3.6414569999999999</v>
      </c>
      <c r="J12301" s="41" t="s">
        <v>965</v>
      </c>
      <c r="K12301" s="41" t="s">
        <v>115</v>
      </c>
      <c r="O12301" s="59">
        <v>0.1</v>
      </c>
    </row>
    <row r="12302" spans="1:15" x14ac:dyDescent="0.2">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9">
        <v>6</v>
      </c>
      <c r="H12302" s="50" t="s">
        <v>59</v>
      </c>
      <c r="I12302" s="185">
        <v>1.1904760000000001</v>
      </c>
      <c r="J12302" s="41" t="s">
        <v>965</v>
      </c>
      <c r="K12302" s="41" t="s">
        <v>115</v>
      </c>
      <c r="O12302" s="59">
        <v>0.1</v>
      </c>
    </row>
    <row r="12303" spans="1:15" x14ac:dyDescent="0.2">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9">
        <v>8</v>
      </c>
      <c r="H12303" s="50" t="s">
        <v>59</v>
      </c>
      <c r="I12303" s="185">
        <v>0.49019610000000002</v>
      </c>
      <c r="J12303" s="41" t="s">
        <v>965</v>
      </c>
      <c r="K12303" s="41" t="s">
        <v>115</v>
      </c>
      <c r="O12303" s="59">
        <v>0.1</v>
      </c>
    </row>
    <row r="12304" spans="1:15" x14ac:dyDescent="0.2">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9">
        <v>12</v>
      </c>
      <c r="H12304" s="50" t="s">
        <v>59</v>
      </c>
      <c r="I12304" s="185">
        <v>0.35014010000000001</v>
      </c>
      <c r="J12304" s="41" t="s">
        <v>965</v>
      </c>
      <c r="K12304" s="41" t="s">
        <v>115</v>
      </c>
      <c r="O12304" s="59">
        <v>0.1</v>
      </c>
    </row>
    <row r="12305" spans="1:15" x14ac:dyDescent="0.2">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9">
        <v>16</v>
      </c>
      <c r="H12305" s="50" t="s">
        <v>59</v>
      </c>
      <c r="I12305" s="185">
        <v>0.28011209999999997</v>
      </c>
      <c r="J12305" s="41" t="s">
        <v>965</v>
      </c>
      <c r="K12305" s="41" t="s">
        <v>115</v>
      </c>
      <c r="O12305" s="59">
        <v>0.1</v>
      </c>
    </row>
    <row r="12306" spans="1:15" x14ac:dyDescent="0.2">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9">
        <v>101</v>
      </c>
      <c r="H12306" s="50" t="s">
        <v>59</v>
      </c>
      <c r="I12306" s="185">
        <v>13.16527</v>
      </c>
      <c r="J12306" s="41" t="s">
        <v>965</v>
      </c>
      <c r="K12306" s="41" t="s">
        <v>115</v>
      </c>
      <c r="O12306" s="59">
        <v>0.1</v>
      </c>
    </row>
    <row r="12307" spans="1:15" x14ac:dyDescent="0.2">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9">
        <v>101.5</v>
      </c>
      <c r="H12307" s="50" t="s">
        <v>59</v>
      </c>
      <c r="I12307" s="185">
        <v>16.106439999999999</v>
      </c>
      <c r="J12307" s="41" t="s">
        <v>965</v>
      </c>
      <c r="K12307" s="41" t="s">
        <v>115</v>
      </c>
      <c r="O12307" s="59">
        <v>0.1</v>
      </c>
    </row>
    <row r="12308" spans="1:15" x14ac:dyDescent="0.2">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9">
        <v>102</v>
      </c>
      <c r="H12308" s="50" t="s">
        <v>59</v>
      </c>
      <c r="I12308" s="185">
        <v>18.417369999999998</v>
      </c>
      <c r="J12308" s="41" t="s">
        <v>965</v>
      </c>
      <c r="K12308" s="41" t="s">
        <v>115</v>
      </c>
      <c r="O12308" s="59">
        <v>0.1</v>
      </c>
    </row>
    <row r="12309" spans="1:15" x14ac:dyDescent="0.2">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9">
        <v>103</v>
      </c>
      <c r="H12309" s="50" t="s">
        <v>59</v>
      </c>
      <c r="I12309" s="185">
        <v>11.83473</v>
      </c>
      <c r="J12309" s="41" t="s">
        <v>965</v>
      </c>
      <c r="K12309" s="41" t="s">
        <v>115</v>
      </c>
      <c r="O12309" s="59">
        <v>0.1</v>
      </c>
    </row>
    <row r="12310" spans="1:15" x14ac:dyDescent="0.2">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9">
        <v>104</v>
      </c>
      <c r="H12310" s="50" t="s">
        <v>59</v>
      </c>
      <c r="I12310" s="185">
        <v>6.7927169999999997</v>
      </c>
      <c r="J12310" s="41" t="s">
        <v>965</v>
      </c>
      <c r="K12310" s="41" t="s">
        <v>115</v>
      </c>
      <c r="O12310" s="59">
        <v>0.1</v>
      </c>
    </row>
    <row r="12311" spans="1:15" x14ac:dyDescent="0.2">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9">
        <v>106</v>
      </c>
      <c r="H12311" s="50" t="s">
        <v>59</v>
      </c>
      <c r="I12311" s="185">
        <v>2.5210080000000001</v>
      </c>
      <c r="J12311" s="41" t="s">
        <v>965</v>
      </c>
      <c r="K12311" s="41" t="s">
        <v>115</v>
      </c>
      <c r="O12311" s="59">
        <v>0.1</v>
      </c>
    </row>
    <row r="12312" spans="1:15" x14ac:dyDescent="0.2">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9">
        <v>108</v>
      </c>
      <c r="H12312" s="50" t="s">
        <v>59</v>
      </c>
      <c r="I12312" s="185">
        <v>0.98039220000000005</v>
      </c>
      <c r="J12312" s="41" t="s">
        <v>965</v>
      </c>
      <c r="K12312" s="41" t="s">
        <v>115</v>
      </c>
      <c r="O12312" s="59">
        <v>0.1</v>
      </c>
    </row>
    <row r="12313" spans="1:15" x14ac:dyDescent="0.2">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9">
        <v>112</v>
      </c>
      <c r="H12313" s="50" t="s">
        <v>59</v>
      </c>
      <c r="I12313" s="185">
        <v>0.63025209999999998</v>
      </c>
      <c r="J12313" s="41" t="s">
        <v>965</v>
      </c>
      <c r="K12313" s="41" t="s">
        <v>115</v>
      </c>
      <c r="O12313" s="59">
        <v>0.1</v>
      </c>
    </row>
    <row r="12314" spans="1:15" x14ac:dyDescent="0.2">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9">
        <v>116</v>
      </c>
      <c r="H12314" s="50" t="s">
        <v>59</v>
      </c>
      <c r="I12314" s="185">
        <v>0.28011209999999997</v>
      </c>
      <c r="J12314" s="41" t="s">
        <v>965</v>
      </c>
      <c r="K12314" s="41" t="s">
        <v>115</v>
      </c>
      <c r="O12314" s="59">
        <v>0.1</v>
      </c>
    </row>
    <row r="12315" spans="1:15" x14ac:dyDescent="0.2">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9">
        <v>0.5</v>
      </c>
      <c r="H12315" s="50" t="s">
        <v>59</v>
      </c>
      <c r="I12315" s="185">
        <v>16.198920000000001</v>
      </c>
      <c r="J12315" s="41" t="s">
        <v>938</v>
      </c>
      <c r="K12315" s="41" t="s">
        <v>115</v>
      </c>
      <c r="O12315" s="59">
        <v>0.5</v>
      </c>
    </row>
    <row r="12316" spans="1:15" x14ac:dyDescent="0.2">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9">
        <v>1</v>
      </c>
      <c r="H12316" s="50" t="s">
        <v>59</v>
      </c>
      <c r="I12316" s="185">
        <v>38.964739999999999</v>
      </c>
      <c r="J12316" s="41" t="s">
        <v>938</v>
      </c>
      <c r="K12316" s="41" t="s">
        <v>115</v>
      </c>
      <c r="O12316" s="59">
        <v>0.5</v>
      </c>
    </row>
    <row r="12317" spans="1:15" x14ac:dyDescent="0.2">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9">
        <v>2</v>
      </c>
      <c r="H12317" s="50" t="s">
        <v>59</v>
      </c>
      <c r="I12317" s="185">
        <v>33.924959999999999</v>
      </c>
      <c r="J12317" s="41" t="s">
        <v>938</v>
      </c>
      <c r="K12317" s="41" t="s">
        <v>115</v>
      </c>
      <c r="O12317" s="59">
        <v>0.5</v>
      </c>
    </row>
    <row r="12318" spans="1:15" x14ac:dyDescent="0.2">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9">
        <v>3</v>
      </c>
      <c r="H12318" s="50" t="s">
        <v>59</v>
      </c>
      <c r="I12318" s="185">
        <v>13.552020000000001</v>
      </c>
      <c r="J12318" s="41" t="s">
        <v>938</v>
      </c>
      <c r="K12318" s="41" t="s">
        <v>115</v>
      </c>
      <c r="O12318" s="59">
        <v>0.5</v>
      </c>
    </row>
    <row r="12319" spans="1:15" x14ac:dyDescent="0.2">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9">
        <v>4</v>
      </c>
      <c r="H12319" s="50" t="s">
        <v>59</v>
      </c>
      <c r="I12319" s="185">
        <v>7.2741629999999997</v>
      </c>
      <c r="J12319" s="41" t="s">
        <v>938</v>
      </c>
      <c r="K12319" s="41" t="s">
        <v>115</v>
      </c>
      <c r="O12319" s="59">
        <v>0.5</v>
      </c>
    </row>
    <row r="12320" spans="1:15" x14ac:dyDescent="0.2">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9">
        <v>6</v>
      </c>
      <c r="H12320" s="50" t="s">
        <v>59</v>
      </c>
      <c r="I12320" s="185">
        <v>4.5284170000000001</v>
      </c>
      <c r="J12320" s="41" t="s">
        <v>938</v>
      </c>
      <c r="K12320" s="41" t="s">
        <v>115</v>
      </c>
      <c r="O12320" s="59">
        <v>0.5</v>
      </c>
    </row>
    <row r="12321" spans="1:15" x14ac:dyDescent="0.2">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9">
        <v>8</v>
      </c>
      <c r="H12321" s="50" t="s">
        <v>59</v>
      </c>
      <c r="I12321" s="185">
        <v>1.687433</v>
      </c>
      <c r="J12321" s="41" t="s">
        <v>938</v>
      </c>
      <c r="K12321" s="41" t="s">
        <v>115</v>
      </c>
      <c r="O12321" s="59">
        <v>0.5</v>
      </c>
    </row>
    <row r="12322" spans="1:15" x14ac:dyDescent="0.2">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9">
        <v>10</v>
      </c>
      <c r="H12322" s="50" t="s">
        <v>59</v>
      </c>
      <c r="I12322" s="185">
        <v>0.75063469999999999</v>
      </c>
      <c r="J12322" s="41" t="s">
        <v>938</v>
      </c>
      <c r="K12322" s="41" t="s">
        <v>115</v>
      </c>
      <c r="O12322" s="59">
        <v>0.5</v>
      </c>
    </row>
    <row r="12323" spans="1:15" x14ac:dyDescent="0.2">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9">
        <v>12</v>
      </c>
      <c r="H12323" s="50" t="s">
        <v>59</v>
      </c>
      <c r="I12323" s="185" t="s">
        <v>4162</v>
      </c>
      <c r="J12323" s="41" t="s">
        <v>938</v>
      </c>
      <c r="K12323" s="41" t="s">
        <v>115</v>
      </c>
      <c r="O12323" s="59">
        <v>0.5</v>
      </c>
    </row>
    <row r="12324" spans="1:15" x14ac:dyDescent="0.2">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9">
        <v>24</v>
      </c>
      <c r="H12324" s="50" t="s">
        <v>59</v>
      </c>
      <c r="I12324" s="185" t="s">
        <v>4162</v>
      </c>
      <c r="J12324" s="41" t="s">
        <v>938</v>
      </c>
      <c r="K12324" s="41" t="s">
        <v>115</v>
      </c>
      <c r="O12324" s="59">
        <v>0.5</v>
      </c>
    </row>
    <row r="12325" spans="1:15" x14ac:dyDescent="0.2">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9">
        <v>0.5</v>
      </c>
      <c r="H12325" s="50" t="s">
        <v>59</v>
      </c>
      <c r="I12325" s="185">
        <v>3.913338</v>
      </c>
      <c r="J12325" s="41" t="s">
        <v>938</v>
      </c>
      <c r="K12325" s="41" t="s">
        <v>115</v>
      </c>
      <c r="O12325" s="59">
        <v>0.5</v>
      </c>
    </row>
    <row r="12326" spans="1:15" x14ac:dyDescent="0.2">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9">
        <v>1</v>
      </c>
      <c r="H12326" s="50" t="s">
        <v>59</v>
      </c>
      <c r="I12326" s="185">
        <v>25.250330000000002</v>
      </c>
      <c r="J12326" s="41" t="s">
        <v>938</v>
      </c>
      <c r="K12326" s="41" t="s">
        <v>115</v>
      </c>
      <c r="O12326" s="59">
        <v>0.5</v>
      </c>
    </row>
    <row r="12327" spans="1:15" x14ac:dyDescent="0.2">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9">
        <v>2</v>
      </c>
      <c r="H12327" s="50" t="s">
        <v>59</v>
      </c>
      <c r="I12327" s="185">
        <v>29.92501</v>
      </c>
      <c r="J12327" s="41" t="s">
        <v>938</v>
      </c>
      <c r="K12327" s="41" t="s">
        <v>115</v>
      </c>
      <c r="O12327" s="59">
        <v>0.5</v>
      </c>
    </row>
    <row r="12328" spans="1:15" x14ac:dyDescent="0.2">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9">
        <v>3</v>
      </c>
      <c r="H12328" s="50" t="s">
        <v>59</v>
      </c>
      <c r="I12328" s="185">
        <v>18.980530000000002</v>
      </c>
      <c r="J12328" s="41" t="s">
        <v>938</v>
      </c>
      <c r="K12328" s="41" t="s">
        <v>115</v>
      </c>
      <c r="O12328" s="59">
        <v>0.5</v>
      </c>
    </row>
    <row r="12329" spans="1:15" x14ac:dyDescent="0.2">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9">
        <v>4</v>
      </c>
      <c r="H12329" s="50" t="s">
        <v>59</v>
      </c>
      <c r="I12329" s="185">
        <v>10.89345</v>
      </c>
      <c r="J12329" s="41" t="s">
        <v>938</v>
      </c>
      <c r="K12329" s="41" t="s">
        <v>115</v>
      </c>
      <c r="O12329" s="59">
        <v>0.5</v>
      </c>
    </row>
    <row r="12330" spans="1:15" x14ac:dyDescent="0.2">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9">
        <v>6</v>
      </c>
      <c r="H12330" s="50" t="s">
        <v>59</v>
      </c>
      <c r="I12330" s="185">
        <v>5.0998390000000002</v>
      </c>
      <c r="J12330" s="41" t="s">
        <v>938</v>
      </c>
      <c r="K12330" s="41" t="s">
        <v>115</v>
      </c>
      <c r="O12330" s="59">
        <v>0.5</v>
      </c>
    </row>
    <row r="12331" spans="1:15" x14ac:dyDescent="0.2">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9">
        <v>8</v>
      </c>
      <c r="H12331" s="50" t="s">
        <v>59</v>
      </c>
      <c r="I12331" s="185">
        <v>1.877629</v>
      </c>
      <c r="J12331" s="41" t="s">
        <v>938</v>
      </c>
      <c r="K12331" s="41" t="s">
        <v>115</v>
      </c>
      <c r="O12331" s="59">
        <v>0.5</v>
      </c>
    </row>
    <row r="12332" spans="1:15" x14ac:dyDescent="0.2">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9">
        <v>10</v>
      </c>
      <c r="H12332" s="50" t="s">
        <v>59</v>
      </c>
      <c r="I12332" s="185">
        <v>0.75091269999999999</v>
      </c>
      <c r="J12332" s="41" t="s">
        <v>938</v>
      </c>
      <c r="K12332" s="41" t="s">
        <v>115</v>
      </c>
      <c r="O12332" s="59">
        <v>0.5</v>
      </c>
    </row>
    <row r="12333" spans="1:15" x14ac:dyDescent="0.2">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9">
        <v>12</v>
      </c>
      <c r="H12333" s="50" t="s">
        <v>59</v>
      </c>
      <c r="I12333" s="185" t="s">
        <v>4162</v>
      </c>
      <c r="J12333" s="41" t="s">
        <v>938</v>
      </c>
      <c r="K12333" s="41" t="s">
        <v>115</v>
      </c>
      <c r="O12333" s="59">
        <v>0.5</v>
      </c>
    </row>
    <row r="12334" spans="1:15" x14ac:dyDescent="0.2">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9">
        <v>24</v>
      </c>
      <c r="H12334" s="50" t="s">
        <v>59</v>
      </c>
      <c r="I12334" s="185" t="s">
        <v>4162</v>
      </c>
      <c r="J12334" s="41" t="s">
        <v>938</v>
      </c>
      <c r="K12334" s="41" t="s">
        <v>115</v>
      </c>
      <c r="O12334" s="59">
        <v>0.5</v>
      </c>
    </row>
    <row r="12335" spans="1:15" x14ac:dyDescent="0.2">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9">
        <v>0.5</v>
      </c>
      <c r="H12335" s="50" t="s">
        <v>59</v>
      </c>
      <c r="I12335" s="185">
        <v>5.5267419999999996</v>
      </c>
      <c r="J12335" s="41" t="s">
        <v>938</v>
      </c>
      <c r="K12335" s="41" t="s">
        <v>115</v>
      </c>
      <c r="L12335" s="193">
        <v>1.4964679999999999</v>
      </c>
      <c r="M12335" s="52" t="s">
        <v>938</v>
      </c>
      <c r="N12335" s="52" t="s">
        <v>116</v>
      </c>
      <c r="O12335" s="59">
        <v>0.5</v>
      </c>
    </row>
    <row r="12336" spans="1:15" x14ac:dyDescent="0.2">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9">
        <v>1</v>
      </c>
      <c r="H12336" s="50" t="s">
        <v>59</v>
      </c>
      <c r="I12336" s="185">
        <v>25.693449999999999</v>
      </c>
      <c r="J12336" s="41" t="s">
        <v>938</v>
      </c>
      <c r="K12336" s="41" t="s">
        <v>115</v>
      </c>
      <c r="L12336" s="193">
        <v>4.4509720000000002</v>
      </c>
      <c r="M12336" s="52" t="s">
        <v>938</v>
      </c>
      <c r="N12336" s="52" t="s">
        <v>116</v>
      </c>
      <c r="O12336" s="59">
        <v>0.5</v>
      </c>
    </row>
    <row r="12337" spans="1:16" x14ac:dyDescent="0.2">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9">
        <v>1.5</v>
      </c>
      <c r="H12337" s="50" t="s">
        <v>59</v>
      </c>
      <c r="I12337" s="185">
        <v>28.372810000000001</v>
      </c>
      <c r="J12337" s="41" t="s">
        <v>938</v>
      </c>
      <c r="K12337" s="41" t="s">
        <v>115</v>
      </c>
      <c r="L12337" s="193">
        <v>3.2042329999999999</v>
      </c>
      <c r="M12337" s="52" t="s">
        <v>938</v>
      </c>
      <c r="N12337" s="52" t="s">
        <v>116</v>
      </c>
      <c r="O12337" s="59">
        <v>0.5</v>
      </c>
    </row>
    <row r="12338" spans="1:16" x14ac:dyDescent="0.2">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9">
        <v>2</v>
      </c>
      <c r="H12338" s="50" t="s">
        <v>59</v>
      </c>
      <c r="I12338" s="185">
        <v>23.690539999999999</v>
      </c>
      <c r="J12338" s="41" t="s">
        <v>938</v>
      </c>
      <c r="K12338" s="41" t="s">
        <v>115</v>
      </c>
      <c r="L12338" s="193">
        <v>3.0908410000000002</v>
      </c>
      <c r="M12338" s="52" t="s">
        <v>938</v>
      </c>
      <c r="N12338" s="52" t="s">
        <v>116</v>
      </c>
      <c r="O12338" s="59">
        <v>0.5</v>
      </c>
    </row>
    <row r="12339" spans="1:16" x14ac:dyDescent="0.2">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9">
        <v>3</v>
      </c>
      <c r="H12339" s="50" t="s">
        <v>59</v>
      </c>
      <c r="I12339" s="185">
        <v>10.228910000000001</v>
      </c>
      <c r="J12339" s="41" t="s">
        <v>938</v>
      </c>
      <c r="K12339" s="41" t="s">
        <v>115</v>
      </c>
      <c r="L12339" s="193">
        <v>1.851213</v>
      </c>
      <c r="M12339" s="52" t="s">
        <v>938</v>
      </c>
      <c r="N12339" s="52" t="s">
        <v>116</v>
      </c>
      <c r="O12339" s="59">
        <v>0.5</v>
      </c>
    </row>
    <row r="12340" spans="1:16" x14ac:dyDescent="0.2">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9">
        <v>4</v>
      </c>
      <c r="H12340" s="50" t="s">
        <v>59</v>
      </c>
      <c r="I12340" s="185">
        <v>4.6891590000000001</v>
      </c>
      <c r="J12340" s="41" t="s">
        <v>938</v>
      </c>
      <c r="K12340" s="41" t="s">
        <v>115</v>
      </c>
      <c r="L12340" s="193">
        <v>0.52936119999999998</v>
      </c>
      <c r="M12340" s="52" t="s">
        <v>938</v>
      </c>
      <c r="N12340" s="52" t="s">
        <v>116</v>
      </c>
      <c r="O12340" s="59">
        <v>0.5</v>
      </c>
    </row>
    <row r="12341" spans="1:16" x14ac:dyDescent="0.2">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9">
        <v>6</v>
      </c>
      <c r="H12341" s="50" t="s">
        <v>59</v>
      </c>
      <c r="I12341" s="185">
        <v>1.623259</v>
      </c>
      <c r="J12341" s="41" t="s">
        <v>938</v>
      </c>
      <c r="K12341" s="41" t="s">
        <v>115</v>
      </c>
      <c r="L12341" s="193">
        <v>0.26696550000000002</v>
      </c>
      <c r="M12341" s="52" t="s">
        <v>938</v>
      </c>
      <c r="N12341" s="52" t="s">
        <v>116</v>
      </c>
      <c r="O12341" s="59">
        <v>0.5</v>
      </c>
    </row>
    <row r="12342" spans="1:16" x14ac:dyDescent="0.2">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9">
        <v>8</v>
      </c>
      <c r="H12342" s="50" t="s">
        <v>59</v>
      </c>
      <c r="I12342" s="185">
        <v>0.77340679999999995</v>
      </c>
      <c r="J12342" s="41" t="s">
        <v>938</v>
      </c>
      <c r="K12342" s="41" t="s">
        <v>115</v>
      </c>
      <c r="L12342" s="193">
        <v>0.11416569999999999</v>
      </c>
      <c r="M12342" s="52" t="s">
        <v>938</v>
      </c>
      <c r="N12342" s="52" t="s">
        <v>116</v>
      </c>
      <c r="O12342" s="59">
        <v>0.5</v>
      </c>
    </row>
    <row r="12343" spans="1:16" x14ac:dyDescent="0.2">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9">
        <v>10</v>
      </c>
      <c r="H12343" s="50" t="s">
        <v>59</v>
      </c>
      <c r="I12343" s="185" t="s">
        <v>4162</v>
      </c>
      <c r="J12343" s="41" t="s">
        <v>938</v>
      </c>
      <c r="K12343" s="41" t="s">
        <v>115</v>
      </c>
      <c r="L12343" s="193">
        <v>9.1632660000000005E-2</v>
      </c>
      <c r="M12343" s="52" t="s">
        <v>938</v>
      </c>
      <c r="N12343" s="52" t="s">
        <v>116</v>
      </c>
      <c r="O12343" s="59">
        <v>0.5</v>
      </c>
    </row>
    <row r="12344" spans="1:16" x14ac:dyDescent="0.2">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9">
        <v>12</v>
      </c>
      <c r="H12344" s="50" t="s">
        <v>59</v>
      </c>
      <c r="I12344" s="185" t="s">
        <v>4162</v>
      </c>
      <c r="J12344" s="41" t="s">
        <v>938</v>
      </c>
      <c r="K12344" s="41" t="s">
        <v>115</v>
      </c>
      <c r="L12344" s="193">
        <v>5.3108540000000003E-2</v>
      </c>
      <c r="M12344" s="52" t="s">
        <v>938</v>
      </c>
      <c r="N12344" s="52" t="s">
        <v>116</v>
      </c>
      <c r="O12344" s="59">
        <v>0.5</v>
      </c>
    </row>
    <row r="12345" spans="1:16" x14ac:dyDescent="0.2">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9">
        <v>96</v>
      </c>
      <c r="H12345" s="50" t="s">
        <v>59</v>
      </c>
      <c r="I12345" s="185" t="s">
        <v>1028</v>
      </c>
      <c r="J12345" s="41" t="s">
        <v>938</v>
      </c>
      <c r="K12345" s="41" t="s">
        <v>115</v>
      </c>
      <c r="L12345" s="193">
        <v>5.0821999999999997E-21</v>
      </c>
      <c r="M12345" s="52" t="s">
        <v>938</v>
      </c>
      <c r="N12345" s="52" t="s">
        <v>116</v>
      </c>
      <c r="O12345" s="59">
        <v>0.1</v>
      </c>
      <c r="P12345" s="42" t="s">
        <v>4067</v>
      </c>
    </row>
    <row r="12346" spans="1:16" x14ac:dyDescent="0.2">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9">
        <v>96.5</v>
      </c>
      <c r="H12346" s="50" t="s">
        <v>59</v>
      </c>
      <c r="I12346" s="185">
        <v>4.9893390000000002</v>
      </c>
      <c r="J12346" s="41" t="s">
        <v>938</v>
      </c>
      <c r="K12346" s="41" t="s">
        <v>115</v>
      </c>
      <c r="L12346" s="193">
        <v>8.5714279999999992</v>
      </c>
      <c r="M12346" s="52" t="s">
        <v>938</v>
      </c>
      <c r="N12346" s="52" t="s">
        <v>116</v>
      </c>
      <c r="O12346" s="59">
        <v>0.1</v>
      </c>
    </row>
    <row r="12347" spans="1:16" x14ac:dyDescent="0.2">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9">
        <v>97</v>
      </c>
      <c r="H12347" s="50" t="s">
        <v>59</v>
      </c>
      <c r="I12347" s="185">
        <v>13.56077</v>
      </c>
      <c r="J12347" s="41" t="s">
        <v>938</v>
      </c>
      <c r="K12347" s="41" t="s">
        <v>115</v>
      </c>
      <c r="L12347" s="193">
        <v>16.631129999999999</v>
      </c>
      <c r="M12347" s="52" t="s">
        <v>938</v>
      </c>
      <c r="N12347" s="52" t="s">
        <v>116</v>
      </c>
      <c r="O12347" s="59">
        <v>0.1</v>
      </c>
    </row>
    <row r="12348" spans="1:16" x14ac:dyDescent="0.2">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9">
        <v>97.5</v>
      </c>
      <c r="H12348" s="50" t="s">
        <v>59</v>
      </c>
      <c r="I12348" s="185">
        <v>19.06183</v>
      </c>
      <c r="J12348" s="41" t="s">
        <v>938</v>
      </c>
      <c r="K12348" s="41" t="s">
        <v>115</v>
      </c>
      <c r="L12348" s="193">
        <v>14.32835</v>
      </c>
      <c r="M12348" s="52" t="s">
        <v>938</v>
      </c>
      <c r="N12348" s="52" t="s">
        <v>116</v>
      </c>
      <c r="O12348" s="59">
        <v>0.1</v>
      </c>
    </row>
    <row r="12349" spans="1:16" x14ac:dyDescent="0.2">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9">
        <v>98</v>
      </c>
      <c r="H12349" s="50" t="s">
        <v>59</v>
      </c>
      <c r="I12349" s="185">
        <v>18.678039999999999</v>
      </c>
      <c r="J12349" s="41" t="s">
        <v>938</v>
      </c>
      <c r="K12349" s="41" t="s">
        <v>115</v>
      </c>
      <c r="L12349" s="193">
        <v>9.8507470000000001</v>
      </c>
      <c r="M12349" s="52" t="s">
        <v>938</v>
      </c>
      <c r="N12349" s="52" t="s">
        <v>116</v>
      </c>
      <c r="O12349" s="59">
        <v>0.1</v>
      </c>
    </row>
    <row r="12350" spans="1:16" x14ac:dyDescent="0.2">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9">
        <v>99</v>
      </c>
      <c r="H12350" s="50" t="s">
        <v>59</v>
      </c>
      <c r="I12350" s="185">
        <v>11.13006</v>
      </c>
      <c r="J12350" s="41" t="s">
        <v>938</v>
      </c>
      <c r="K12350" s="41" t="s">
        <v>115</v>
      </c>
      <c r="L12350" s="193">
        <v>7.5479710000000004</v>
      </c>
      <c r="M12350" s="52" t="s">
        <v>938</v>
      </c>
      <c r="N12350" s="52" t="s">
        <v>116</v>
      </c>
      <c r="O12350" s="59">
        <v>0.1</v>
      </c>
    </row>
    <row r="12351" spans="1:16" x14ac:dyDescent="0.2">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9">
        <v>100</v>
      </c>
      <c r="H12351" s="50" t="s">
        <v>59</v>
      </c>
      <c r="I12351" s="185">
        <v>5.5010659999999998</v>
      </c>
      <c r="J12351" s="41" t="s">
        <v>938</v>
      </c>
      <c r="K12351" s="41" t="s">
        <v>115</v>
      </c>
      <c r="L12351" s="193">
        <v>3.070363</v>
      </c>
      <c r="M12351" s="52" t="s">
        <v>938</v>
      </c>
      <c r="N12351" s="52" t="s">
        <v>116</v>
      </c>
      <c r="O12351" s="59">
        <v>0.1</v>
      </c>
    </row>
    <row r="12352" spans="1:16" x14ac:dyDescent="0.2">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9">
        <v>102</v>
      </c>
      <c r="H12352" s="50" t="s">
        <v>59</v>
      </c>
      <c r="I12352" s="185">
        <v>1.9189769999999999</v>
      </c>
      <c r="J12352" s="41" t="s">
        <v>938</v>
      </c>
      <c r="K12352" s="41" t="s">
        <v>115</v>
      </c>
      <c r="L12352" s="193">
        <v>1.151386</v>
      </c>
      <c r="M12352" s="52" t="s">
        <v>938</v>
      </c>
      <c r="N12352" s="52" t="s">
        <v>116</v>
      </c>
      <c r="O12352" s="59">
        <v>0.1</v>
      </c>
    </row>
    <row r="12353" spans="1:16" x14ac:dyDescent="0.2">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9">
        <v>104</v>
      </c>
      <c r="H12353" s="50" t="s">
        <v>59</v>
      </c>
      <c r="I12353" s="185">
        <v>0.76759060000000001</v>
      </c>
      <c r="J12353" s="41" t="s">
        <v>938</v>
      </c>
      <c r="K12353" s="41" t="s">
        <v>115</v>
      </c>
      <c r="O12353" s="59">
        <v>0.1</v>
      </c>
    </row>
    <row r="12354" spans="1:16" x14ac:dyDescent="0.2">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9">
        <v>106</v>
      </c>
      <c r="H12354" s="50" t="s">
        <v>59</v>
      </c>
      <c r="I12354" s="185">
        <v>0.38379530000000001</v>
      </c>
      <c r="J12354" s="41" t="s">
        <v>938</v>
      </c>
      <c r="K12354" s="41" t="s">
        <v>115</v>
      </c>
      <c r="O12354" s="59">
        <v>0.1</v>
      </c>
    </row>
    <row r="12355" spans="1:16" x14ac:dyDescent="0.2">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9">
        <v>108</v>
      </c>
      <c r="H12355" s="50" t="s">
        <v>59</v>
      </c>
      <c r="I12355" s="185">
        <v>0.38379530000000001</v>
      </c>
      <c r="J12355" s="41" t="s">
        <v>938</v>
      </c>
      <c r="K12355" s="41" t="s">
        <v>115</v>
      </c>
      <c r="O12355" s="59">
        <v>0.1</v>
      </c>
    </row>
    <row r="12356" spans="1:16" x14ac:dyDescent="0.2">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9">
        <v>72</v>
      </c>
      <c r="H12356" s="50" t="s">
        <v>59</v>
      </c>
      <c r="I12356" s="185">
        <v>0.5464388</v>
      </c>
      <c r="J12356" s="41" t="s">
        <v>938</v>
      </c>
      <c r="K12356" s="41" t="s">
        <v>115</v>
      </c>
      <c r="O12356" s="59">
        <v>0.5</v>
      </c>
      <c r="P12356" s="42" t="s">
        <v>4068</v>
      </c>
    </row>
    <row r="12357" spans="1:16" x14ac:dyDescent="0.2">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9">
        <v>72.5</v>
      </c>
      <c r="H12357" s="50" t="s">
        <v>59</v>
      </c>
      <c r="I12357" s="185">
        <v>11.9717</v>
      </c>
      <c r="J12357" s="41" t="s">
        <v>938</v>
      </c>
      <c r="K12357" s="41" t="s">
        <v>115</v>
      </c>
      <c r="O12357" s="59">
        <v>0.5</v>
      </c>
      <c r="P12357" s="42" t="s">
        <v>4068</v>
      </c>
    </row>
    <row r="12358" spans="1:16" x14ac:dyDescent="0.2">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9">
        <v>73</v>
      </c>
      <c r="H12358" s="50" t="s">
        <v>59</v>
      </c>
      <c r="I12358" s="185">
        <v>24.958559999999999</v>
      </c>
      <c r="J12358" s="41" t="s">
        <v>938</v>
      </c>
      <c r="K12358" s="41" t="s">
        <v>115</v>
      </c>
      <c r="O12358" s="59">
        <v>0.5</v>
      </c>
      <c r="P12358" s="42" t="s">
        <v>4068</v>
      </c>
    </row>
    <row r="12359" spans="1:16" x14ac:dyDescent="0.2">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9">
        <v>74</v>
      </c>
      <c r="H12359" s="50" t="s">
        <v>59</v>
      </c>
      <c r="I12359" s="185">
        <v>14.068519999999999</v>
      </c>
      <c r="J12359" s="41" t="s">
        <v>938</v>
      </c>
      <c r="K12359" s="41" t="s">
        <v>115</v>
      </c>
      <c r="O12359" s="59">
        <v>0.5</v>
      </c>
      <c r="P12359" s="42" t="s">
        <v>4068</v>
      </c>
    </row>
    <row r="12360" spans="1:16" x14ac:dyDescent="0.2">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9">
        <v>75</v>
      </c>
      <c r="H12360" s="50" t="s">
        <v>59</v>
      </c>
      <c r="I12360" s="185">
        <v>7.7505540000000002</v>
      </c>
      <c r="J12360" s="41" t="s">
        <v>938</v>
      </c>
      <c r="K12360" s="41" t="s">
        <v>115</v>
      </c>
      <c r="O12360" s="59">
        <v>0.5</v>
      </c>
      <c r="P12360" s="42" t="s">
        <v>4068</v>
      </c>
    </row>
    <row r="12361" spans="1:16" x14ac:dyDescent="0.2">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9">
        <v>76</v>
      </c>
      <c r="H12361" s="50" t="s">
        <v>59</v>
      </c>
      <c r="I12361" s="185">
        <v>4.9565450000000002</v>
      </c>
      <c r="J12361" s="41" t="s">
        <v>938</v>
      </c>
      <c r="K12361" s="41" t="s">
        <v>115</v>
      </c>
      <c r="O12361" s="59">
        <v>0.5</v>
      </c>
      <c r="P12361" s="42" t="s">
        <v>4068</v>
      </c>
    </row>
    <row r="12362" spans="1:16" x14ac:dyDescent="0.2">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9">
        <v>78</v>
      </c>
      <c r="H12362" s="50" t="s">
        <v>59</v>
      </c>
      <c r="I12362" s="185">
        <v>2.027161</v>
      </c>
      <c r="J12362" s="41" t="s">
        <v>938</v>
      </c>
      <c r="K12362" s="41" t="s">
        <v>115</v>
      </c>
      <c r="O12362" s="59">
        <v>0.5</v>
      </c>
      <c r="P12362" s="42" t="s">
        <v>4068</v>
      </c>
    </row>
    <row r="12363" spans="1:16" x14ac:dyDescent="0.2">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9">
        <v>80</v>
      </c>
      <c r="H12363" s="50" t="s">
        <v>59</v>
      </c>
      <c r="I12363" s="185">
        <v>1.0310809999999999</v>
      </c>
      <c r="J12363" s="41" t="s">
        <v>938</v>
      </c>
      <c r="K12363" s="41" t="s">
        <v>115</v>
      </c>
      <c r="O12363" s="59">
        <v>0.5</v>
      </c>
      <c r="P12363" s="42" t="s">
        <v>4068</v>
      </c>
    </row>
    <row r="12364" spans="1:16" x14ac:dyDescent="0.2">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9">
        <v>84</v>
      </c>
      <c r="H12364" s="50" t="s">
        <v>59</v>
      </c>
      <c r="I12364" s="185" t="s">
        <v>4162</v>
      </c>
      <c r="J12364" s="41" t="s">
        <v>938</v>
      </c>
      <c r="K12364" s="41" t="s">
        <v>115</v>
      </c>
      <c r="O12364" s="59">
        <v>0.5</v>
      </c>
      <c r="P12364" s="42" t="s">
        <v>4068</v>
      </c>
    </row>
    <row r="12365" spans="1:16" x14ac:dyDescent="0.2">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9">
        <v>88</v>
      </c>
      <c r="H12365" s="50" t="s">
        <v>59</v>
      </c>
      <c r="I12365" s="185" t="s">
        <v>4162</v>
      </c>
      <c r="J12365" s="41" t="s">
        <v>938</v>
      </c>
      <c r="K12365" s="41" t="s">
        <v>115</v>
      </c>
      <c r="O12365" s="59">
        <v>0.5</v>
      </c>
      <c r="P12365" s="42" t="s">
        <v>4068</v>
      </c>
    </row>
    <row r="12366" spans="1:16" x14ac:dyDescent="0.2">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9">
        <v>92</v>
      </c>
      <c r="H12366" s="50" t="s">
        <v>59</v>
      </c>
      <c r="I12366" s="185" t="s">
        <v>4162</v>
      </c>
      <c r="J12366" s="41" t="s">
        <v>938</v>
      </c>
      <c r="K12366" s="41" t="s">
        <v>115</v>
      </c>
      <c r="O12366" s="59">
        <v>0.5</v>
      </c>
      <c r="P12366" s="42" t="s">
        <v>4068</v>
      </c>
    </row>
    <row r="12367" spans="1:16" x14ac:dyDescent="0.2">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9">
        <v>96</v>
      </c>
      <c r="H12367" s="50" t="s">
        <v>59</v>
      </c>
      <c r="I12367" s="185" t="s">
        <v>4162</v>
      </c>
      <c r="J12367" s="41" t="s">
        <v>938</v>
      </c>
      <c r="K12367" s="41" t="s">
        <v>115</v>
      </c>
      <c r="O12367" s="59">
        <v>0.5</v>
      </c>
      <c r="P12367" s="42" t="s">
        <v>4068</v>
      </c>
    </row>
    <row r="12368" spans="1:16" x14ac:dyDescent="0.2">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9">
        <v>72</v>
      </c>
      <c r="H12368" s="50" t="s">
        <v>59</v>
      </c>
      <c r="I12368" s="185" t="s">
        <v>4162</v>
      </c>
      <c r="J12368" s="41" t="s">
        <v>938</v>
      </c>
      <c r="K12368" s="41" t="s">
        <v>115</v>
      </c>
      <c r="O12368" s="59">
        <v>0.5</v>
      </c>
      <c r="P12368" s="42" t="s">
        <v>4068</v>
      </c>
    </row>
    <row r="12369" spans="1:16" x14ac:dyDescent="0.2">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9">
        <v>72.5</v>
      </c>
      <c r="H12369" s="50" t="s">
        <v>59</v>
      </c>
      <c r="I12369" s="185">
        <v>9.6270550000000004</v>
      </c>
      <c r="J12369" s="41" t="s">
        <v>938</v>
      </c>
      <c r="K12369" s="41" t="s">
        <v>115</v>
      </c>
      <c r="O12369" s="59">
        <v>0.5</v>
      </c>
      <c r="P12369" s="42" t="s">
        <v>4068</v>
      </c>
    </row>
    <row r="12370" spans="1:16" x14ac:dyDescent="0.2">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9">
        <v>73</v>
      </c>
      <c r="H12370" s="50" t="s">
        <v>59</v>
      </c>
      <c r="I12370" s="185">
        <v>28.973669999999998</v>
      </c>
      <c r="J12370" s="41" t="s">
        <v>938</v>
      </c>
      <c r="K12370" s="41" t="s">
        <v>115</v>
      </c>
      <c r="O12370" s="59">
        <v>0.5</v>
      </c>
      <c r="P12370" s="42" t="s">
        <v>4068</v>
      </c>
    </row>
    <row r="12371" spans="1:16" x14ac:dyDescent="0.2">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9">
        <v>74</v>
      </c>
      <c r="H12371" s="50" t="s">
        <v>59</v>
      </c>
      <c r="I12371" s="185">
        <v>22.00957</v>
      </c>
      <c r="J12371" s="41" t="s">
        <v>938</v>
      </c>
      <c r="K12371" s="41" t="s">
        <v>115</v>
      </c>
      <c r="O12371" s="59">
        <v>0.5</v>
      </c>
      <c r="P12371" s="42" t="s">
        <v>4068</v>
      </c>
    </row>
    <row r="12372" spans="1:16" x14ac:dyDescent="0.2">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9">
        <v>75</v>
      </c>
      <c r="H12372" s="50" t="s">
        <v>59</v>
      </c>
      <c r="I12372" s="185">
        <v>13.75597</v>
      </c>
      <c r="J12372" s="41" t="s">
        <v>938</v>
      </c>
      <c r="K12372" s="41" t="s">
        <v>115</v>
      </c>
      <c r="O12372" s="59">
        <v>0.5</v>
      </c>
      <c r="P12372" s="42" t="s">
        <v>4068</v>
      </c>
    </row>
    <row r="12373" spans="1:16" x14ac:dyDescent="0.2">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9">
        <v>76</v>
      </c>
      <c r="H12373" s="50" t="s">
        <v>59</v>
      </c>
      <c r="I12373" s="185">
        <v>8.0255700000000001</v>
      </c>
      <c r="J12373" s="41" t="s">
        <v>938</v>
      </c>
      <c r="K12373" s="41" t="s">
        <v>115</v>
      </c>
      <c r="O12373" s="59">
        <v>0.5</v>
      </c>
      <c r="P12373" s="42" t="s">
        <v>4068</v>
      </c>
    </row>
    <row r="12374" spans="1:16" x14ac:dyDescent="0.2">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9">
        <v>78</v>
      </c>
      <c r="H12374" s="50" t="s">
        <v>59</v>
      </c>
      <c r="I12374" s="185">
        <v>3.2450260000000002</v>
      </c>
      <c r="J12374" s="41" t="s">
        <v>938</v>
      </c>
      <c r="K12374" s="41" t="s">
        <v>115</v>
      </c>
      <c r="O12374" s="59">
        <v>0.5</v>
      </c>
      <c r="P12374" s="42" t="s">
        <v>4068</v>
      </c>
    </row>
    <row r="12375" spans="1:16" x14ac:dyDescent="0.2">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9">
        <v>80</v>
      </c>
      <c r="H12375" s="50" t="s">
        <v>59</v>
      </c>
      <c r="I12375" s="185">
        <v>1.4715590000000001</v>
      </c>
      <c r="J12375" s="41" t="s">
        <v>938</v>
      </c>
      <c r="K12375" s="41" t="s">
        <v>115</v>
      </c>
      <c r="O12375" s="59">
        <v>0.5</v>
      </c>
      <c r="P12375" s="42" t="s">
        <v>4068</v>
      </c>
    </row>
    <row r="12376" spans="1:16" x14ac:dyDescent="0.2">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9">
        <v>84</v>
      </c>
      <c r="H12376" s="50" t="s">
        <v>59</v>
      </c>
      <c r="I12376" s="185" t="s">
        <v>4162</v>
      </c>
      <c r="J12376" s="41" t="s">
        <v>938</v>
      </c>
      <c r="K12376" s="41" t="s">
        <v>115</v>
      </c>
      <c r="O12376" s="59">
        <v>0.5</v>
      </c>
      <c r="P12376" s="42" t="s">
        <v>4068</v>
      </c>
    </row>
    <row r="12377" spans="1:16" x14ac:dyDescent="0.2">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9">
        <v>88</v>
      </c>
      <c r="H12377" s="50" t="s">
        <v>59</v>
      </c>
      <c r="I12377" s="185" t="s">
        <v>4162</v>
      </c>
      <c r="J12377" s="41" t="s">
        <v>938</v>
      </c>
      <c r="K12377" s="41" t="s">
        <v>115</v>
      </c>
      <c r="O12377" s="59">
        <v>0.5</v>
      </c>
      <c r="P12377" s="42" t="s">
        <v>4068</v>
      </c>
    </row>
    <row r="12378" spans="1:16" x14ac:dyDescent="0.2">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9">
        <v>92</v>
      </c>
      <c r="H12378" s="50" t="s">
        <v>59</v>
      </c>
      <c r="I12378" s="185" t="s">
        <v>4162</v>
      </c>
      <c r="J12378" s="41" t="s">
        <v>938</v>
      </c>
      <c r="K12378" s="41" t="s">
        <v>115</v>
      </c>
      <c r="O12378" s="59">
        <v>0.5</v>
      </c>
      <c r="P12378" s="42" t="s">
        <v>4068</v>
      </c>
    </row>
    <row r="12379" spans="1:16" x14ac:dyDescent="0.2">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9">
        <v>96</v>
      </c>
      <c r="H12379" s="50" t="s">
        <v>59</v>
      </c>
      <c r="I12379" s="185" t="s">
        <v>4162</v>
      </c>
      <c r="J12379" s="41" t="s">
        <v>938</v>
      </c>
      <c r="K12379" s="41" t="s">
        <v>115</v>
      </c>
      <c r="O12379" s="59">
        <v>0.5</v>
      </c>
      <c r="P12379" s="42" t="s">
        <v>4068</v>
      </c>
    </row>
    <row r="12380" spans="1:16" x14ac:dyDescent="0.2">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9">
        <v>72</v>
      </c>
      <c r="H12380" s="50" t="s">
        <v>59</v>
      </c>
      <c r="I12380" s="185" t="s">
        <v>4162</v>
      </c>
      <c r="J12380" s="41" t="s">
        <v>938</v>
      </c>
      <c r="K12380" s="41" t="s">
        <v>115</v>
      </c>
      <c r="O12380" s="59">
        <v>0.5</v>
      </c>
      <c r="P12380" s="42" t="s">
        <v>4068</v>
      </c>
    </row>
    <row r="12381" spans="1:16" x14ac:dyDescent="0.2">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9">
        <v>72.5</v>
      </c>
      <c r="H12381" s="50" t="s">
        <v>59</v>
      </c>
      <c r="I12381" s="185">
        <v>12.973140000000001</v>
      </c>
      <c r="J12381" s="41" t="s">
        <v>938</v>
      </c>
      <c r="K12381" s="41" t="s">
        <v>115</v>
      </c>
      <c r="O12381" s="59">
        <v>0.5</v>
      </c>
      <c r="P12381" s="42" t="s">
        <v>4068</v>
      </c>
    </row>
    <row r="12382" spans="1:16" x14ac:dyDescent="0.2">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9">
        <v>73</v>
      </c>
      <c r="H12382" s="50" t="s">
        <v>59</v>
      </c>
      <c r="I12382" s="185">
        <v>36.447330000000001</v>
      </c>
      <c r="J12382" s="41" t="s">
        <v>938</v>
      </c>
      <c r="K12382" s="41" t="s">
        <v>115</v>
      </c>
      <c r="O12382" s="59">
        <v>0.5</v>
      </c>
      <c r="P12382" s="42" t="s">
        <v>4068</v>
      </c>
    </row>
    <row r="12383" spans="1:16" x14ac:dyDescent="0.2">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9">
        <v>74</v>
      </c>
      <c r="H12383" s="50" t="s">
        <v>59</v>
      </c>
      <c r="I12383" s="185">
        <v>25.550280000000001</v>
      </c>
      <c r="J12383" s="41" t="s">
        <v>938</v>
      </c>
      <c r="K12383" s="41" t="s">
        <v>115</v>
      </c>
      <c r="O12383" s="59">
        <v>0.5</v>
      </c>
      <c r="P12383" s="42" t="s">
        <v>4068</v>
      </c>
    </row>
    <row r="12384" spans="1:16" x14ac:dyDescent="0.2">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9">
        <v>75</v>
      </c>
      <c r="H12384" s="50" t="s">
        <v>59</v>
      </c>
      <c r="I12384" s="185">
        <v>17.107279999999999</v>
      </c>
      <c r="J12384" s="41" t="s">
        <v>938</v>
      </c>
      <c r="K12384" s="41" t="s">
        <v>115</v>
      </c>
      <c r="O12384" s="59">
        <v>0.5</v>
      </c>
      <c r="P12384" s="42" t="s">
        <v>4068</v>
      </c>
    </row>
    <row r="12385" spans="1:16" x14ac:dyDescent="0.2">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9">
        <v>76</v>
      </c>
      <c r="H12385" s="50" t="s">
        <v>59</v>
      </c>
      <c r="I12385" s="185">
        <v>14.2448</v>
      </c>
      <c r="J12385" s="41" t="s">
        <v>938</v>
      </c>
      <c r="K12385" s="41" t="s">
        <v>115</v>
      </c>
      <c r="O12385" s="59">
        <v>0.5</v>
      </c>
      <c r="P12385" s="42" t="s">
        <v>4068</v>
      </c>
    </row>
    <row r="12386" spans="1:16" x14ac:dyDescent="0.2">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9">
        <v>78</v>
      </c>
      <c r="H12386" s="50" t="s">
        <v>59</v>
      </c>
      <c r="I12386" s="185">
        <v>7.4989420000000004</v>
      </c>
      <c r="J12386" s="41" t="s">
        <v>938</v>
      </c>
      <c r="K12386" s="41" t="s">
        <v>115</v>
      </c>
      <c r="O12386" s="59">
        <v>0.5</v>
      </c>
      <c r="P12386" s="42" t="s">
        <v>4068</v>
      </c>
    </row>
    <row r="12387" spans="1:16" x14ac:dyDescent="0.2">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9">
        <v>80</v>
      </c>
      <c r="H12387" s="50" t="s">
        <v>59</v>
      </c>
      <c r="I12387" s="185">
        <v>2.5234320000000001</v>
      </c>
      <c r="J12387" s="41" t="s">
        <v>938</v>
      </c>
      <c r="K12387" s="41" t="s">
        <v>115</v>
      </c>
      <c r="O12387" s="59">
        <v>0.5</v>
      </c>
      <c r="P12387" s="42" t="s">
        <v>4068</v>
      </c>
    </row>
    <row r="12388" spans="1:16" x14ac:dyDescent="0.2">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9">
        <v>84</v>
      </c>
      <c r="H12388" s="50" t="s">
        <v>59</v>
      </c>
      <c r="I12388" s="185">
        <v>0.6913724</v>
      </c>
      <c r="J12388" s="41" t="s">
        <v>938</v>
      </c>
      <c r="K12388" s="41" t="s">
        <v>115</v>
      </c>
      <c r="O12388" s="59">
        <v>0.5</v>
      </c>
      <c r="P12388" s="42" t="s">
        <v>4068</v>
      </c>
    </row>
    <row r="12389" spans="1:16" x14ac:dyDescent="0.2">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9">
        <v>88</v>
      </c>
      <c r="H12389" s="50" t="s">
        <v>59</v>
      </c>
      <c r="I12389" s="185" t="s">
        <v>4162</v>
      </c>
      <c r="J12389" s="41" t="s">
        <v>938</v>
      </c>
      <c r="K12389" s="41" t="s">
        <v>115</v>
      </c>
      <c r="O12389" s="59">
        <v>0.5</v>
      </c>
      <c r="P12389" s="42" t="s">
        <v>4068</v>
      </c>
    </row>
    <row r="12390" spans="1:16" x14ac:dyDescent="0.2">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9">
        <v>92</v>
      </c>
      <c r="H12390" s="50" t="s">
        <v>59</v>
      </c>
      <c r="I12390" s="185" t="s">
        <v>4162</v>
      </c>
      <c r="J12390" s="41" t="s">
        <v>938</v>
      </c>
      <c r="K12390" s="41" t="s">
        <v>115</v>
      </c>
      <c r="O12390" s="59">
        <v>0.5</v>
      </c>
      <c r="P12390" s="42" t="s">
        <v>4068</v>
      </c>
    </row>
    <row r="12391" spans="1:16" x14ac:dyDescent="0.2">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9">
        <v>96</v>
      </c>
      <c r="H12391" s="50" t="s">
        <v>59</v>
      </c>
      <c r="I12391" s="185" t="s">
        <v>4162</v>
      </c>
      <c r="J12391" s="41" t="s">
        <v>938</v>
      </c>
      <c r="K12391" s="41" t="s">
        <v>115</v>
      </c>
      <c r="O12391" s="59">
        <v>0.5</v>
      </c>
      <c r="P12391" s="42" t="s">
        <v>4068</v>
      </c>
    </row>
    <row r="12392" spans="1:16" x14ac:dyDescent="0.2">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9">
        <v>72</v>
      </c>
      <c r="H12392" s="50" t="s">
        <v>59</v>
      </c>
      <c r="I12392" s="185">
        <v>0.60189510000000002</v>
      </c>
      <c r="J12392" s="41" t="s">
        <v>965</v>
      </c>
      <c r="K12392" s="41" t="s">
        <v>993</v>
      </c>
      <c r="O12392" s="59">
        <v>0.5</v>
      </c>
    </row>
    <row r="12393" spans="1:16" x14ac:dyDescent="0.2">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9">
        <v>72.5</v>
      </c>
      <c r="H12393" s="50" t="s">
        <v>59</v>
      </c>
      <c r="I12393" s="185">
        <v>22.276260000000001</v>
      </c>
      <c r="J12393" s="41" t="s">
        <v>965</v>
      </c>
      <c r="K12393" s="41" t="s">
        <v>993</v>
      </c>
      <c r="O12393" s="59">
        <v>0.5</v>
      </c>
    </row>
    <row r="12394" spans="1:16" x14ac:dyDescent="0.2">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9">
        <v>73</v>
      </c>
      <c r="H12394" s="50" t="s">
        <v>59</v>
      </c>
      <c r="I12394" s="185">
        <v>56.693199999999997</v>
      </c>
      <c r="J12394" s="41" t="s">
        <v>965</v>
      </c>
      <c r="K12394" s="41" t="s">
        <v>993</v>
      </c>
      <c r="O12394" s="59">
        <v>0.5</v>
      </c>
    </row>
    <row r="12395" spans="1:16" x14ac:dyDescent="0.2">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9">
        <v>73.5</v>
      </c>
      <c r="H12395" s="50" t="s">
        <v>59</v>
      </c>
      <c r="I12395" s="185">
        <v>46.561439999999997</v>
      </c>
      <c r="J12395" s="41" t="s">
        <v>965</v>
      </c>
      <c r="K12395" s="41" t="s">
        <v>993</v>
      </c>
      <c r="O12395" s="59">
        <v>0.5</v>
      </c>
    </row>
    <row r="12396" spans="1:16" x14ac:dyDescent="0.2">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9">
        <v>74</v>
      </c>
      <c r="H12396" s="50" t="s">
        <v>59</v>
      </c>
      <c r="I12396" s="185">
        <v>33.118740000000003</v>
      </c>
      <c r="J12396" s="41" t="s">
        <v>965</v>
      </c>
      <c r="K12396" s="41" t="s">
        <v>993</v>
      </c>
      <c r="O12396" s="59">
        <v>0.5</v>
      </c>
    </row>
    <row r="12397" spans="1:16" x14ac:dyDescent="0.2">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9">
        <v>75</v>
      </c>
      <c r="H12397" s="50" t="s">
        <v>59</v>
      </c>
      <c r="I12397" s="185">
        <v>23.3902</v>
      </c>
      <c r="J12397" s="41" t="s">
        <v>965</v>
      </c>
      <c r="K12397" s="41" t="s">
        <v>993</v>
      </c>
      <c r="O12397" s="59">
        <v>0.5</v>
      </c>
    </row>
    <row r="12398" spans="1:16" x14ac:dyDescent="0.2">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9">
        <v>76</v>
      </c>
      <c r="H12398" s="50" t="s">
        <v>59</v>
      </c>
      <c r="I12398" s="185">
        <v>12.558439999999999</v>
      </c>
      <c r="J12398" s="41" t="s">
        <v>965</v>
      </c>
      <c r="K12398" s="41" t="s">
        <v>993</v>
      </c>
      <c r="O12398" s="59">
        <v>0.5</v>
      </c>
    </row>
    <row r="12399" spans="1:16" x14ac:dyDescent="0.2">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9">
        <v>78</v>
      </c>
      <c r="H12399" s="50" t="s">
        <v>59</v>
      </c>
      <c r="I12399" s="185">
        <v>4.9414999999999996</v>
      </c>
      <c r="J12399" s="41" t="s">
        <v>965</v>
      </c>
      <c r="K12399" s="41" t="s">
        <v>993</v>
      </c>
      <c r="O12399" s="59">
        <v>0.5</v>
      </c>
    </row>
    <row r="12400" spans="1:16" x14ac:dyDescent="0.2">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9">
        <v>80</v>
      </c>
      <c r="H12400" s="50" t="s">
        <v>59</v>
      </c>
      <c r="I12400" s="185">
        <v>2.4415089999999999</v>
      </c>
      <c r="J12400" s="41" t="s">
        <v>965</v>
      </c>
      <c r="K12400" s="41" t="s">
        <v>993</v>
      </c>
      <c r="O12400" s="59">
        <v>0.5</v>
      </c>
    </row>
    <row r="12401" spans="1:15" x14ac:dyDescent="0.2">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9">
        <v>82</v>
      </c>
      <c r="H12401" s="50" t="s">
        <v>59</v>
      </c>
      <c r="I12401" s="185">
        <v>1.3460890000000001</v>
      </c>
      <c r="J12401" s="41" t="s">
        <v>965</v>
      </c>
      <c r="K12401" s="41" t="s">
        <v>993</v>
      </c>
      <c r="O12401" s="59">
        <v>0.5</v>
      </c>
    </row>
    <row r="12402" spans="1:15" x14ac:dyDescent="0.2">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9">
        <v>84</v>
      </c>
      <c r="H12402" s="50" t="s">
        <v>59</v>
      </c>
      <c r="I12402" s="185">
        <v>0.75245260000000003</v>
      </c>
      <c r="J12402" s="41" t="s">
        <v>965</v>
      </c>
      <c r="K12402" s="41" t="s">
        <v>993</v>
      </c>
      <c r="O12402" s="59">
        <v>0.5</v>
      </c>
    </row>
    <row r="12403" spans="1:15" x14ac:dyDescent="0.2">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9">
        <v>168</v>
      </c>
      <c r="H12403" s="50" t="s">
        <v>59</v>
      </c>
      <c r="I12403" s="185">
        <v>0.56808860000000005</v>
      </c>
      <c r="J12403" s="41" t="s">
        <v>938</v>
      </c>
      <c r="K12403" s="41" t="s">
        <v>115</v>
      </c>
      <c r="O12403" s="59">
        <v>0.5</v>
      </c>
    </row>
    <row r="12404" spans="1:15" x14ac:dyDescent="0.2">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9">
        <v>168.5</v>
      </c>
      <c r="H12404" s="50" t="s">
        <v>59</v>
      </c>
      <c r="I12404" s="185">
        <v>5.7456019999999999</v>
      </c>
      <c r="J12404" s="41" t="s">
        <v>938</v>
      </c>
      <c r="K12404" s="41" t="s">
        <v>115</v>
      </c>
      <c r="O12404" s="59">
        <v>0.5</v>
      </c>
    </row>
    <row r="12405" spans="1:15" x14ac:dyDescent="0.2">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9">
        <v>169</v>
      </c>
      <c r="H12405" s="50" t="s">
        <v>59</v>
      </c>
      <c r="I12405" s="185">
        <v>15.15282</v>
      </c>
      <c r="J12405" s="41" t="s">
        <v>938</v>
      </c>
      <c r="K12405" s="41" t="s">
        <v>115</v>
      </c>
      <c r="O12405" s="59">
        <v>0.5</v>
      </c>
    </row>
    <row r="12406" spans="1:15" x14ac:dyDescent="0.2">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9">
        <v>169.5</v>
      </c>
      <c r="H12406" s="50" t="s">
        <v>59</v>
      </c>
      <c r="I12406" s="185">
        <v>16.984089999999998</v>
      </c>
      <c r="J12406" s="41" t="s">
        <v>938</v>
      </c>
      <c r="K12406" s="41" t="s">
        <v>115</v>
      </c>
      <c r="O12406" s="59">
        <v>0.5</v>
      </c>
    </row>
    <row r="12407" spans="1:15" x14ac:dyDescent="0.2">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9">
        <v>170</v>
      </c>
      <c r="H12407" s="50" t="s">
        <v>59</v>
      </c>
      <c r="I12407" s="185">
        <v>17.30059</v>
      </c>
      <c r="J12407" s="41" t="s">
        <v>938</v>
      </c>
      <c r="K12407" s="41" t="s">
        <v>115</v>
      </c>
      <c r="O12407" s="59">
        <v>0.5</v>
      </c>
    </row>
    <row r="12408" spans="1:15" x14ac:dyDescent="0.2">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9">
        <v>170.5</v>
      </c>
      <c r="H12408" s="50" t="s">
        <v>59</v>
      </c>
      <c r="I12408" s="185">
        <v>13.63963</v>
      </c>
      <c r="J12408" s="41" t="s">
        <v>938</v>
      </c>
      <c r="K12408" s="41" t="s">
        <v>115</v>
      </c>
      <c r="O12408" s="59">
        <v>0.5</v>
      </c>
    </row>
    <row r="12409" spans="1:15" x14ac:dyDescent="0.2">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9">
        <v>171</v>
      </c>
      <c r="H12409" s="50" t="s">
        <v>59</v>
      </c>
      <c r="I12409" s="185">
        <v>9.0317880000000006</v>
      </c>
      <c r="J12409" s="41" t="s">
        <v>938</v>
      </c>
      <c r="K12409" s="41" t="s">
        <v>115</v>
      </c>
      <c r="O12409" s="59">
        <v>0.5</v>
      </c>
    </row>
    <row r="12410" spans="1:15" x14ac:dyDescent="0.2">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9">
        <v>172</v>
      </c>
      <c r="H12410" s="50" t="s">
        <v>59</v>
      </c>
      <c r="I12410" s="185">
        <v>4.676939</v>
      </c>
      <c r="J12410" s="41" t="s">
        <v>938</v>
      </c>
      <c r="K12410" s="41" t="s">
        <v>115</v>
      </c>
      <c r="O12410" s="59">
        <v>0.5</v>
      </c>
    </row>
    <row r="12411" spans="1:15" x14ac:dyDescent="0.2">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9">
        <v>174</v>
      </c>
      <c r="H12411" s="50" t="s">
        <v>59</v>
      </c>
      <c r="I12411" s="185">
        <v>2.1542979999999998</v>
      </c>
      <c r="J12411" s="41" t="s">
        <v>938</v>
      </c>
      <c r="K12411" s="41" t="s">
        <v>115</v>
      </c>
      <c r="O12411" s="59">
        <v>0.5</v>
      </c>
    </row>
    <row r="12412" spans="1:15" x14ac:dyDescent="0.2">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9">
        <v>177</v>
      </c>
      <c r="H12412" s="50" t="s">
        <v>59</v>
      </c>
      <c r="I12412" s="185">
        <v>0.89568130000000001</v>
      </c>
      <c r="J12412" s="41" t="s">
        <v>938</v>
      </c>
      <c r="K12412" s="41" t="s">
        <v>115</v>
      </c>
      <c r="O12412" s="59">
        <v>0.5</v>
      </c>
    </row>
    <row r="12413" spans="1:15" x14ac:dyDescent="0.2">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9">
        <v>178</v>
      </c>
      <c r="H12413" s="50" t="s">
        <v>59</v>
      </c>
      <c r="I12413" s="185">
        <v>0.83376229999999996</v>
      </c>
      <c r="J12413" s="41" t="s">
        <v>938</v>
      </c>
      <c r="K12413" s="41" t="s">
        <v>115</v>
      </c>
      <c r="O12413" s="59">
        <v>0.5</v>
      </c>
    </row>
    <row r="12414" spans="1:15" x14ac:dyDescent="0.2">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9">
        <v>180</v>
      </c>
      <c r="H12414" s="50" t="s">
        <v>59</v>
      </c>
      <c r="I12414" s="185">
        <v>0.64716589999999996</v>
      </c>
      <c r="J12414" s="41" t="s">
        <v>938</v>
      </c>
      <c r="K12414" s="41" t="s">
        <v>115</v>
      </c>
      <c r="O12414" s="59">
        <v>0.5</v>
      </c>
    </row>
    <row r="12415" spans="1:15" x14ac:dyDescent="0.2">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9">
        <v>183</v>
      </c>
      <c r="H12415" s="50" t="s">
        <v>59</v>
      </c>
      <c r="I12415" s="185">
        <v>1.093002</v>
      </c>
      <c r="J12415" s="41" t="s">
        <v>938</v>
      </c>
      <c r="K12415" s="41" t="s">
        <v>115</v>
      </c>
      <c r="O12415" s="59">
        <v>0.5</v>
      </c>
    </row>
    <row r="12416" spans="1:15" x14ac:dyDescent="0.2">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9">
        <v>192</v>
      </c>
      <c r="H12416" s="50" t="s">
        <v>59</v>
      </c>
      <c r="I12416" s="185">
        <v>0.72596349999999998</v>
      </c>
      <c r="J12416" s="41" t="s">
        <v>938</v>
      </c>
      <c r="K12416" s="41" t="s">
        <v>115</v>
      </c>
      <c r="O12416" s="59">
        <v>0.5</v>
      </c>
    </row>
    <row r="12417" spans="1:16" x14ac:dyDescent="0.2">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7">
        <v>0.5</v>
      </c>
      <c r="H12417" s="50" t="s">
        <v>59</v>
      </c>
      <c r="I12417" s="185">
        <v>39.442740000000001</v>
      </c>
      <c r="J12417" s="41" t="s">
        <v>938</v>
      </c>
      <c r="K12417" s="41" t="s">
        <v>115</v>
      </c>
      <c r="P12417" s="42" t="s">
        <v>4168</v>
      </c>
    </row>
    <row r="12418" spans="1:16" x14ac:dyDescent="0.2">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7">
        <v>1</v>
      </c>
      <c r="H12418" s="50" t="s">
        <v>59</v>
      </c>
      <c r="I12418" s="185">
        <v>75.180480000000003</v>
      </c>
      <c r="J12418" s="41" t="s">
        <v>938</v>
      </c>
      <c r="K12418" s="41" t="s">
        <v>115</v>
      </c>
      <c r="P12418" s="186" t="s">
        <v>4168</v>
      </c>
    </row>
    <row r="12419" spans="1:16" x14ac:dyDescent="0.2">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7">
        <v>1.5</v>
      </c>
      <c r="H12419" s="50" t="s">
        <v>59</v>
      </c>
      <c r="I12419" s="185">
        <v>51.638339999999999</v>
      </c>
      <c r="J12419" s="41" t="s">
        <v>938</v>
      </c>
      <c r="K12419" s="41" t="s">
        <v>115</v>
      </c>
      <c r="P12419" s="186" t="s">
        <v>4168</v>
      </c>
    </row>
    <row r="12420" spans="1:16" x14ac:dyDescent="0.2">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7">
        <v>2</v>
      </c>
      <c r="H12420" s="50" t="s">
        <v>59</v>
      </c>
      <c r="I12420" s="185">
        <v>44.151167999999998</v>
      </c>
      <c r="J12420" s="41" t="s">
        <v>938</v>
      </c>
      <c r="K12420" s="41" t="s">
        <v>115</v>
      </c>
      <c r="P12420" s="186" t="s">
        <v>4168</v>
      </c>
    </row>
    <row r="12421" spans="1:16" x14ac:dyDescent="0.2">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7">
        <v>2.5</v>
      </c>
      <c r="H12421" s="50" t="s">
        <v>59</v>
      </c>
      <c r="I12421" s="185">
        <v>35.428998</v>
      </c>
      <c r="J12421" s="41" t="s">
        <v>938</v>
      </c>
      <c r="K12421" s="41" t="s">
        <v>115</v>
      </c>
      <c r="P12421" s="186" t="s">
        <v>4168</v>
      </c>
    </row>
    <row r="12422" spans="1:16" x14ac:dyDescent="0.2">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7">
        <v>3</v>
      </c>
      <c r="H12422" s="50" t="s">
        <v>59</v>
      </c>
      <c r="I12422" s="185">
        <v>24.236832</v>
      </c>
      <c r="J12422" s="41" t="s">
        <v>938</v>
      </c>
      <c r="K12422" s="41" t="s">
        <v>115</v>
      </c>
      <c r="P12422" s="186" t="s">
        <v>4168</v>
      </c>
    </row>
    <row r="12423" spans="1:16" x14ac:dyDescent="0.2">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7">
        <v>4</v>
      </c>
      <c r="H12423" s="50" t="s">
        <v>59</v>
      </c>
      <c r="I12423" s="185">
        <v>11.732478</v>
      </c>
      <c r="J12423" s="41" t="s">
        <v>938</v>
      </c>
      <c r="K12423" s="41" t="s">
        <v>115</v>
      </c>
      <c r="P12423" s="186" t="s">
        <v>4168</v>
      </c>
    </row>
    <row r="12424" spans="1:16" x14ac:dyDescent="0.2">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7">
        <v>5</v>
      </c>
      <c r="H12424" s="50" t="s">
        <v>59</v>
      </c>
      <c r="I12424" s="185">
        <v>6.6381119999999996</v>
      </c>
      <c r="J12424" s="41" t="s">
        <v>938</v>
      </c>
      <c r="K12424" s="41" t="s">
        <v>115</v>
      </c>
      <c r="P12424" s="186" t="s">
        <v>4168</v>
      </c>
    </row>
    <row r="12425" spans="1:16" x14ac:dyDescent="0.2">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7">
        <v>0.5</v>
      </c>
      <c r="H12425" s="50" t="s">
        <v>59</v>
      </c>
      <c r="I12425" s="185">
        <v>27.308990000000001</v>
      </c>
      <c r="J12425" s="41" t="s">
        <v>992</v>
      </c>
      <c r="K12425" s="41" t="s">
        <v>115</v>
      </c>
      <c r="O12425" s="59">
        <v>0.25</v>
      </c>
    </row>
    <row r="12426" spans="1:16" x14ac:dyDescent="0.2">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7">
        <v>1</v>
      </c>
      <c r="H12426" s="50" t="s">
        <v>59</v>
      </c>
      <c r="I12426" s="185">
        <v>62.725619999999999</v>
      </c>
      <c r="J12426" s="41" t="s">
        <v>992</v>
      </c>
      <c r="K12426" s="41" t="s">
        <v>115</v>
      </c>
      <c r="O12426" s="59">
        <v>0.25</v>
      </c>
    </row>
    <row r="12427" spans="1:16" x14ac:dyDescent="0.2">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7">
        <v>1.5</v>
      </c>
      <c r="H12427" s="50" t="s">
        <v>59</v>
      </c>
      <c r="I12427" s="185">
        <v>45.980080000000001</v>
      </c>
      <c r="J12427" s="41" t="s">
        <v>992</v>
      </c>
      <c r="K12427" s="41" t="s">
        <v>115</v>
      </c>
      <c r="O12427" s="59">
        <v>0.25</v>
      </c>
    </row>
    <row r="12428" spans="1:16" x14ac:dyDescent="0.2">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7">
        <v>2</v>
      </c>
      <c r="H12428" s="50" t="s">
        <v>59</v>
      </c>
      <c r="I12428" s="185">
        <v>32.207520000000002</v>
      </c>
      <c r="J12428" s="41" t="s">
        <v>992</v>
      </c>
      <c r="K12428" s="41" t="s">
        <v>115</v>
      </c>
      <c r="O12428" s="59">
        <v>0.25</v>
      </c>
    </row>
    <row r="12429" spans="1:16" x14ac:dyDescent="0.2">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7">
        <v>2.5</v>
      </c>
      <c r="H12429" s="50" t="s">
        <v>59</v>
      </c>
      <c r="I12429" s="185">
        <v>20.32685</v>
      </c>
      <c r="J12429" s="41" t="s">
        <v>992</v>
      </c>
      <c r="K12429" s="41" t="s">
        <v>115</v>
      </c>
      <c r="O12429" s="59">
        <v>0.25</v>
      </c>
    </row>
    <row r="12430" spans="1:16" x14ac:dyDescent="0.2">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7">
        <v>3</v>
      </c>
      <c r="H12430" s="50" t="s">
        <v>59</v>
      </c>
      <c r="I12430" s="185">
        <v>14.39213</v>
      </c>
      <c r="J12430" s="41" t="s">
        <v>992</v>
      </c>
      <c r="K12430" s="41" t="s">
        <v>115</v>
      </c>
      <c r="O12430" s="59">
        <v>0.25</v>
      </c>
    </row>
    <row r="12431" spans="1:16" x14ac:dyDescent="0.2">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7">
        <v>4</v>
      </c>
      <c r="H12431" s="50" t="s">
        <v>59</v>
      </c>
      <c r="I12431" s="185">
        <v>11.441599999999999</v>
      </c>
      <c r="J12431" s="41" t="s">
        <v>992</v>
      </c>
      <c r="K12431" s="41" t="s">
        <v>115</v>
      </c>
      <c r="O12431" s="59">
        <v>0.25</v>
      </c>
    </row>
    <row r="12432" spans="1:16" x14ac:dyDescent="0.2">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7">
        <v>6</v>
      </c>
      <c r="H12432" s="50" t="s">
        <v>59</v>
      </c>
      <c r="I12432" s="185">
        <v>5</v>
      </c>
      <c r="J12432" s="41" t="s">
        <v>992</v>
      </c>
      <c r="K12432" s="41" t="s">
        <v>115</v>
      </c>
      <c r="O12432" s="59">
        <v>0.25</v>
      </c>
    </row>
    <row r="12433" spans="1:15" x14ac:dyDescent="0.2">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7">
        <v>8</v>
      </c>
      <c r="H12433" s="50" t="s">
        <v>59</v>
      </c>
      <c r="I12433" s="185">
        <v>1.802114</v>
      </c>
      <c r="J12433" s="41" t="s">
        <v>992</v>
      </c>
      <c r="K12433" s="41" t="s">
        <v>115</v>
      </c>
      <c r="O12433" s="59">
        <v>0.25</v>
      </c>
    </row>
    <row r="12434" spans="1:15" x14ac:dyDescent="0.2">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7">
        <v>10</v>
      </c>
      <c r="H12434" s="50" t="s">
        <v>59</v>
      </c>
      <c r="I12434" s="185">
        <v>0.76592170000000004</v>
      </c>
      <c r="J12434" s="41" t="s">
        <v>992</v>
      </c>
      <c r="K12434" s="41" t="s">
        <v>115</v>
      </c>
      <c r="O12434" s="59">
        <v>0.25</v>
      </c>
    </row>
    <row r="12435" spans="1:15" x14ac:dyDescent="0.2">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7">
        <v>12</v>
      </c>
      <c r="H12435" s="50" t="s">
        <v>59</v>
      </c>
      <c r="I12435" s="185">
        <v>0.27027030000000002</v>
      </c>
      <c r="J12435" s="41" t="s">
        <v>992</v>
      </c>
      <c r="K12435" s="41" t="s">
        <v>115</v>
      </c>
      <c r="O12435" s="59">
        <v>0.25</v>
      </c>
    </row>
    <row r="12436" spans="1:15" x14ac:dyDescent="0.2">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7">
        <v>49.5</v>
      </c>
      <c r="H12436" s="50" t="s">
        <v>59</v>
      </c>
      <c r="I12436" s="185">
        <v>51.903579999999998</v>
      </c>
      <c r="J12436" s="41" t="s">
        <v>992</v>
      </c>
      <c r="K12436" s="41" t="s">
        <v>115</v>
      </c>
      <c r="O12436" s="59">
        <v>0.25</v>
      </c>
    </row>
    <row r="12437" spans="1:15" x14ac:dyDescent="0.2">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7">
        <v>50</v>
      </c>
      <c r="H12437" s="50" t="s">
        <v>59</v>
      </c>
      <c r="I12437" s="185">
        <v>88.131020000000007</v>
      </c>
      <c r="J12437" s="41" t="s">
        <v>992</v>
      </c>
      <c r="K12437" s="41" t="s">
        <v>115</v>
      </c>
      <c r="O12437" s="59">
        <v>0.25</v>
      </c>
    </row>
    <row r="12438" spans="1:15" x14ac:dyDescent="0.2">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7">
        <v>50.5</v>
      </c>
      <c r="H12438" s="50" t="s">
        <v>59</v>
      </c>
      <c r="I12438" s="185">
        <v>87.331429999999997</v>
      </c>
      <c r="J12438" s="41" t="s">
        <v>992</v>
      </c>
      <c r="K12438" s="41" t="s">
        <v>115</v>
      </c>
      <c r="O12438" s="59">
        <v>0.25</v>
      </c>
    </row>
    <row r="12439" spans="1:15" x14ac:dyDescent="0.2">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7">
        <v>51</v>
      </c>
      <c r="H12439" s="50" t="s">
        <v>59</v>
      </c>
      <c r="I12439" s="185">
        <v>67.072379999999995</v>
      </c>
      <c r="J12439" s="41" t="s">
        <v>992</v>
      </c>
      <c r="K12439" s="41" t="s">
        <v>115</v>
      </c>
      <c r="O12439" s="59">
        <v>0.25</v>
      </c>
    </row>
    <row r="12440" spans="1:15" x14ac:dyDescent="0.2">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7">
        <v>51.5</v>
      </c>
      <c r="H12440" s="50" t="s">
        <v>59</v>
      </c>
      <c r="I12440" s="185">
        <v>48.434959999999997</v>
      </c>
      <c r="J12440" s="41" t="s">
        <v>992</v>
      </c>
      <c r="K12440" s="41" t="s">
        <v>115</v>
      </c>
      <c r="O12440" s="59">
        <v>0.25</v>
      </c>
    </row>
    <row r="12441" spans="1:15" x14ac:dyDescent="0.2">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7">
        <v>52</v>
      </c>
      <c r="H12441" s="50" t="s">
        <v>59</v>
      </c>
      <c r="I12441" s="185">
        <v>33.581310000000002</v>
      </c>
      <c r="J12441" s="41" t="s">
        <v>992</v>
      </c>
      <c r="K12441" s="41" t="s">
        <v>115</v>
      </c>
      <c r="O12441" s="59">
        <v>0.25</v>
      </c>
    </row>
    <row r="12442" spans="1:15" x14ac:dyDescent="0.2">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7">
        <v>53</v>
      </c>
      <c r="H12442" s="50" t="s">
        <v>59</v>
      </c>
      <c r="I12442" s="185">
        <v>25.765920000000001</v>
      </c>
      <c r="J12442" s="41" t="s">
        <v>992</v>
      </c>
      <c r="K12442" s="41" t="s">
        <v>115</v>
      </c>
      <c r="O12442" s="59">
        <v>0.25</v>
      </c>
    </row>
    <row r="12443" spans="1:15" x14ac:dyDescent="0.2">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7">
        <v>55</v>
      </c>
      <c r="H12443" s="50" t="s">
        <v>59</v>
      </c>
      <c r="I12443" s="185">
        <v>13.64865</v>
      </c>
      <c r="J12443" s="41" t="s">
        <v>992</v>
      </c>
      <c r="K12443" s="41" t="s">
        <v>115</v>
      </c>
      <c r="O12443" s="59">
        <v>0.25</v>
      </c>
    </row>
    <row r="12444" spans="1:15" x14ac:dyDescent="0.2">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7">
        <v>57</v>
      </c>
      <c r="H12444" s="50" t="s">
        <v>59</v>
      </c>
      <c r="I12444" s="185">
        <v>5.0448890000000004</v>
      </c>
      <c r="J12444" s="41" t="s">
        <v>992</v>
      </c>
      <c r="K12444" s="41" t="s">
        <v>115</v>
      </c>
      <c r="O12444" s="59">
        <v>0.25</v>
      </c>
    </row>
    <row r="12445" spans="1:15" x14ac:dyDescent="0.2">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7">
        <v>59</v>
      </c>
      <c r="H12445" s="50" t="s">
        <v>59</v>
      </c>
      <c r="I12445" s="185">
        <v>1.306462</v>
      </c>
      <c r="J12445" s="41" t="s">
        <v>992</v>
      </c>
      <c r="K12445" s="41" t="s">
        <v>115</v>
      </c>
      <c r="O12445" s="59">
        <v>0.25</v>
      </c>
    </row>
    <row r="12446" spans="1:15" x14ac:dyDescent="0.2">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7">
        <v>61</v>
      </c>
      <c r="H12446" s="50" t="s">
        <v>59</v>
      </c>
      <c r="I12446" s="185">
        <v>0.27027030000000002</v>
      </c>
      <c r="J12446" s="41" t="s">
        <v>992</v>
      </c>
      <c r="K12446" s="41" t="s">
        <v>115</v>
      </c>
      <c r="O12446" s="59">
        <v>0.25</v>
      </c>
    </row>
    <row r="12447" spans="1:15" x14ac:dyDescent="0.2">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7">
        <v>0.5</v>
      </c>
      <c r="H12447" s="50" t="s">
        <v>59</v>
      </c>
      <c r="I12447" s="185">
        <v>19.779250000000001</v>
      </c>
      <c r="J12447" s="41" t="s">
        <v>992</v>
      </c>
      <c r="K12447" s="41" t="s">
        <v>115</v>
      </c>
      <c r="O12447" s="59">
        <v>0.25</v>
      </c>
    </row>
    <row r="12448" spans="1:15" x14ac:dyDescent="0.2">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7">
        <v>1</v>
      </c>
      <c r="H12448" s="50" t="s">
        <v>59</v>
      </c>
      <c r="I12448" s="185">
        <v>57.041939999999997</v>
      </c>
      <c r="J12448" s="41" t="s">
        <v>992</v>
      </c>
      <c r="K12448" s="41" t="s">
        <v>115</v>
      </c>
      <c r="O12448" s="59">
        <v>0.25</v>
      </c>
    </row>
    <row r="12449" spans="1:15" x14ac:dyDescent="0.2">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7">
        <v>1.5</v>
      </c>
      <c r="H12449" s="50" t="s">
        <v>59</v>
      </c>
      <c r="I12449" s="185">
        <v>53.333329999999997</v>
      </c>
      <c r="J12449" s="41" t="s">
        <v>992</v>
      </c>
      <c r="K12449" s="41" t="s">
        <v>115</v>
      </c>
      <c r="O12449" s="59">
        <v>0.25</v>
      </c>
    </row>
    <row r="12450" spans="1:15" x14ac:dyDescent="0.2">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7">
        <v>2</v>
      </c>
      <c r="H12450" s="50" t="s">
        <v>59</v>
      </c>
      <c r="I12450" s="185">
        <v>36.379689999999997</v>
      </c>
      <c r="J12450" s="41" t="s">
        <v>992</v>
      </c>
      <c r="K12450" s="41" t="s">
        <v>115</v>
      </c>
      <c r="O12450" s="59">
        <v>0.25</v>
      </c>
    </row>
    <row r="12451" spans="1:15" x14ac:dyDescent="0.2">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7">
        <v>2.5</v>
      </c>
      <c r="H12451" s="50" t="s">
        <v>59</v>
      </c>
      <c r="I12451" s="185">
        <v>27.019870000000001</v>
      </c>
      <c r="J12451" s="41" t="s">
        <v>992</v>
      </c>
      <c r="K12451" s="41" t="s">
        <v>115</v>
      </c>
      <c r="O12451" s="59">
        <v>0.25</v>
      </c>
    </row>
    <row r="12452" spans="1:15" x14ac:dyDescent="0.2">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7">
        <v>3</v>
      </c>
      <c r="H12452" s="50" t="s">
        <v>59</v>
      </c>
      <c r="I12452" s="185">
        <v>19.42605</v>
      </c>
      <c r="J12452" s="41" t="s">
        <v>992</v>
      </c>
      <c r="K12452" s="41" t="s">
        <v>115</v>
      </c>
      <c r="O12452" s="59">
        <v>0.25</v>
      </c>
    </row>
    <row r="12453" spans="1:15" x14ac:dyDescent="0.2">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7">
        <v>4</v>
      </c>
      <c r="H12453" s="50" t="s">
        <v>59</v>
      </c>
      <c r="I12453" s="185">
        <v>12.18543</v>
      </c>
      <c r="J12453" s="41" t="s">
        <v>992</v>
      </c>
      <c r="K12453" s="41" t="s">
        <v>115</v>
      </c>
      <c r="O12453" s="59">
        <v>0.25</v>
      </c>
    </row>
    <row r="12454" spans="1:15" x14ac:dyDescent="0.2">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7">
        <v>6</v>
      </c>
      <c r="H12454" s="50" t="s">
        <v>59</v>
      </c>
      <c r="I12454" s="185">
        <v>4.9448119999999998</v>
      </c>
      <c r="J12454" s="41" t="s">
        <v>992</v>
      </c>
      <c r="K12454" s="41" t="s">
        <v>115</v>
      </c>
      <c r="O12454" s="59">
        <v>0.25</v>
      </c>
    </row>
    <row r="12455" spans="1:15" x14ac:dyDescent="0.2">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7">
        <v>8</v>
      </c>
      <c r="H12455" s="50" t="s">
        <v>59</v>
      </c>
      <c r="I12455" s="185">
        <v>1.9426049999999999</v>
      </c>
      <c r="J12455" s="41" t="s">
        <v>992</v>
      </c>
      <c r="K12455" s="41" t="s">
        <v>115</v>
      </c>
      <c r="O12455" s="59">
        <v>0.25</v>
      </c>
    </row>
    <row r="12456" spans="1:15" x14ac:dyDescent="0.2">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7">
        <v>10</v>
      </c>
      <c r="H12456" s="50" t="s">
        <v>59</v>
      </c>
      <c r="I12456" s="185">
        <v>0.35320089999999998</v>
      </c>
      <c r="J12456" s="41" t="s">
        <v>992</v>
      </c>
      <c r="K12456" s="41" t="s">
        <v>115</v>
      </c>
      <c r="O12456" s="59">
        <v>0.25</v>
      </c>
    </row>
    <row r="12457" spans="1:15" x14ac:dyDescent="0.2">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7">
        <v>12</v>
      </c>
      <c r="H12457" s="50" t="s">
        <v>59</v>
      </c>
      <c r="I12457" s="185">
        <v>0.35320089999999998</v>
      </c>
      <c r="J12457" s="41" t="s">
        <v>992</v>
      </c>
      <c r="K12457" s="41" t="s">
        <v>115</v>
      </c>
      <c r="O12457" s="59">
        <v>0.25</v>
      </c>
    </row>
    <row r="12458" spans="1:15" x14ac:dyDescent="0.2">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7">
        <v>113.5</v>
      </c>
      <c r="H12458" s="50" t="s">
        <v>59</v>
      </c>
      <c r="I12458" s="185">
        <v>31.788080000000001</v>
      </c>
      <c r="J12458" s="41" t="s">
        <v>992</v>
      </c>
      <c r="K12458" s="41" t="s">
        <v>115</v>
      </c>
      <c r="O12458" s="59">
        <v>0.25</v>
      </c>
    </row>
    <row r="12459" spans="1:15" x14ac:dyDescent="0.2">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7">
        <v>114</v>
      </c>
      <c r="H12459" s="50" t="s">
        <v>59</v>
      </c>
      <c r="I12459" s="185">
        <v>48.741720000000001</v>
      </c>
      <c r="J12459" s="41" t="s">
        <v>992</v>
      </c>
      <c r="K12459" s="41" t="s">
        <v>115</v>
      </c>
      <c r="O12459" s="59">
        <v>0.25</v>
      </c>
    </row>
    <row r="12460" spans="1:15" x14ac:dyDescent="0.2">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7">
        <v>114.5</v>
      </c>
      <c r="H12460" s="50" t="s">
        <v>59</v>
      </c>
      <c r="I12460" s="185">
        <v>32.317880000000002</v>
      </c>
      <c r="J12460" s="41" t="s">
        <v>992</v>
      </c>
      <c r="K12460" s="41" t="s">
        <v>115</v>
      </c>
      <c r="O12460" s="59">
        <v>0.25</v>
      </c>
    </row>
    <row r="12461" spans="1:15" x14ac:dyDescent="0.2">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7">
        <v>115</v>
      </c>
      <c r="H12461" s="50" t="s">
        <v>59</v>
      </c>
      <c r="I12461" s="185">
        <v>19.602650000000001</v>
      </c>
      <c r="J12461" s="41" t="s">
        <v>992</v>
      </c>
      <c r="K12461" s="41" t="s">
        <v>115</v>
      </c>
      <c r="O12461" s="59">
        <v>0.25</v>
      </c>
    </row>
    <row r="12462" spans="1:15" x14ac:dyDescent="0.2">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7">
        <v>115.5</v>
      </c>
      <c r="H12462" s="50" t="s">
        <v>59</v>
      </c>
      <c r="I12462" s="185">
        <v>13.42163</v>
      </c>
      <c r="J12462" s="41" t="s">
        <v>992</v>
      </c>
      <c r="K12462" s="41" t="s">
        <v>115</v>
      </c>
      <c r="O12462" s="59">
        <v>0.25</v>
      </c>
    </row>
    <row r="12463" spans="1:15" x14ac:dyDescent="0.2">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7">
        <v>116</v>
      </c>
      <c r="H12463" s="50" t="s">
        <v>59</v>
      </c>
      <c r="I12463" s="185">
        <v>9.0066220000000001</v>
      </c>
      <c r="J12463" s="41" t="s">
        <v>992</v>
      </c>
      <c r="K12463" s="41" t="s">
        <v>115</v>
      </c>
      <c r="O12463" s="59">
        <v>0.25</v>
      </c>
    </row>
    <row r="12464" spans="1:15" x14ac:dyDescent="0.2">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7">
        <v>117</v>
      </c>
      <c r="H12464" s="50" t="s">
        <v>59</v>
      </c>
      <c r="I12464" s="185">
        <v>7.2406180000000004</v>
      </c>
      <c r="J12464" s="41" t="s">
        <v>992</v>
      </c>
      <c r="K12464" s="41" t="s">
        <v>115</v>
      </c>
      <c r="O12464" s="59">
        <v>0.25</v>
      </c>
    </row>
    <row r="12465" spans="1:15" x14ac:dyDescent="0.2">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7">
        <v>119</v>
      </c>
      <c r="H12465" s="50" t="s">
        <v>59</v>
      </c>
      <c r="I12465" s="185">
        <v>2.8256070000000002</v>
      </c>
      <c r="J12465" s="41" t="s">
        <v>992</v>
      </c>
      <c r="K12465" s="41" t="s">
        <v>115</v>
      </c>
      <c r="O12465" s="59">
        <v>0.25</v>
      </c>
    </row>
    <row r="12466" spans="1:15" x14ac:dyDescent="0.2">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7">
        <v>121</v>
      </c>
      <c r="H12466" s="50" t="s">
        <v>59</v>
      </c>
      <c r="I12466" s="185">
        <v>0.88300219999999996</v>
      </c>
      <c r="J12466" s="41" t="s">
        <v>992</v>
      </c>
      <c r="K12466" s="41" t="s">
        <v>115</v>
      </c>
      <c r="O12466" s="59">
        <v>0.25</v>
      </c>
    </row>
    <row r="12467" spans="1:15" x14ac:dyDescent="0.2">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7">
        <v>123</v>
      </c>
      <c r="H12467" s="50" t="s">
        <v>59</v>
      </c>
      <c r="I12467" s="185" t="s">
        <v>4167</v>
      </c>
      <c r="J12467" s="41" t="s">
        <v>992</v>
      </c>
      <c r="K12467" s="41" t="s">
        <v>115</v>
      </c>
      <c r="O12467" s="59">
        <v>0.25</v>
      </c>
    </row>
    <row r="12468" spans="1:15" x14ac:dyDescent="0.2">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7">
        <v>125</v>
      </c>
      <c r="H12468" s="50" t="s">
        <v>59</v>
      </c>
      <c r="I12468" s="185" t="s">
        <v>4167</v>
      </c>
      <c r="J12468" s="41" t="s">
        <v>992</v>
      </c>
      <c r="K12468" s="41" t="s">
        <v>115</v>
      </c>
      <c r="O12468" s="59">
        <v>0.25</v>
      </c>
    </row>
    <row r="12469" spans="1:15" x14ac:dyDescent="0.2">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7">
        <v>0.5</v>
      </c>
      <c r="H12469" s="50" t="s">
        <v>59</v>
      </c>
      <c r="I12469" s="185">
        <v>81.622910000000005</v>
      </c>
      <c r="J12469" s="41" t="s">
        <v>938</v>
      </c>
      <c r="K12469" s="41" t="s">
        <v>115</v>
      </c>
      <c r="L12469" s="193">
        <v>27.494029999999999</v>
      </c>
      <c r="M12469" s="52" t="s">
        <v>938</v>
      </c>
      <c r="N12469" s="52" t="s">
        <v>116</v>
      </c>
      <c r="O12469" s="59">
        <v>1</v>
      </c>
    </row>
    <row r="12470" spans="1:15" x14ac:dyDescent="0.2">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7">
        <v>1</v>
      </c>
      <c r="H12470" s="50" t="s">
        <v>59</v>
      </c>
      <c r="I12470" s="185">
        <v>96.229119999999995</v>
      </c>
      <c r="J12470" s="41" t="s">
        <v>938</v>
      </c>
      <c r="K12470" s="41" t="s">
        <v>115</v>
      </c>
      <c r="L12470" s="193">
        <v>15.465389999999999</v>
      </c>
      <c r="M12470" s="52" t="s">
        <v>938</v>
      </c>
      <c r="N12470" s="52" t="s">
        <v>116</v>
      </c>
      <c r="O12470" s="59">
        <v>1</v>
      </c>
    </row>
    <row r="12471" spans="1:15" x14ac:dyDescent="0.2">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7">
        <v>1.5</v>
      </c>
      <c r="H12471" s="50" t="s">
        <v>59</v>
      </c>
      <c r="I12471" s="185">
        <v>79.045349999999999</v>
      </c>
      <c r="J12471" s="41" t="s">
        <v>938</v>
      </c>
      <c r="K12471" s="41" t="s">
        <v>115</v>
      </c>
      <c r="L12471" s="193">
        <v>18.042960000000001</v>
      </c>
      <c r="M12471" s="52" t="s">
        <v>938</v>
      </c>
      <c r="N12471" s="52" t="s">
        <v>116</v>
      </c>
      <c r="O12471" s="59">
        <v>1</v>
      </c>
    </row>
    <row r="12472" spans="1:15" x14ac:dyDescent="0.2">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7">
        <v>2</v>
      </c>
      <c r="H12472" s="50" t="s">
        <v>59</v>
      </c>
      <c r="I12472" s="185">
        <v>54.128880000000002</v>
      </c>
      <c r="J12472" s="41" t="s">
        <v>938</v>
      </c>
      <c r="K12472" s="41" t="s">
        <v>115</v>
      </c>
      <c r="L12472" s="193">
        <v>11.169449999999999</v>
      </c>
      <c r="M12472" s="52" t="s">
        <v>938</v>
      </c>
      <c r="N12472" s="52" t="s">
        <v>116</v>
      </c>
      <c r="O12472" s="59">
        <v>1</v>
      </c>
    </row>
    <row r="12473" spans="1:15" x14ac:dyDescent="0.2">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7">
        <v>2.5</v>
      </c>
      <c r="H12473" s="50" t="s">
        <v>59</v>
      </c>
      <c r="I12473" s="185">
        <v>36.085920000000002</v>
      </c>
      <c r="J12473" s="41" t="s">
        <v>938</v>
      </c>
      <c r="K12473" s="41" t="s">
        <v>115</v>
      </c>
      <c r="L12473" s="193">
        <v>4.2959420000000001</v>
      </c>
      <c r="M12473" s="52" t="s">
        <v>938</v>
      </c>
      <c r="N12473" s="52" t="s">
        <v>116</v>
      </c>
      <c r="O12473" s="59">
        <v>1</v>
      </c>
    </row>
    <row r="12474" spans="1:15" x14ac:dyDescent="0.2">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7">
        <v>3</v>
      </c>
      <c r="H12474" s="50" t="s">
        <v>59</v>
      </c>
      <c r="I12474" s="185">
        <v>30.930789999999998</v>
      </c>
      <c r="J12474" s="41" t="s">
        <v>938</v>
      </c>
      <c r="K12474" s="41" t="s">
        <v>115</v>
      </c>
      <c r="L12474" s="193">
        <v>6.0143219999999999</v>
      </c>
      <c r="M12474" s="52" t="s">
        <v>938</v>
      </c>
      <c r="N12474" s="52" t="s">
        <v>116</v>
      </c>
      <c r="O12474" s="59">
        <v>1</v>
      </c>
    </row>
    <row r="12475" spans="1:15" x14ac:dyDescent="0.2">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7">
        <v>4</v>
      </c>
      <c r="H12475" s="50" t="s">
        <v>59</v>
      </c>
      <c r="I12475" s="185">
        <v>19.761340000000001</v>
      </c>
      <c r="J12475" s="41" t="s">
        <v>938</v>
      </c>
      <c r="K12475" s="41" t="s">
        <v>115</v>
      </c>
      <c r="L12475" s="193">
        <v>6.0143219999999999</v>
      </c>
      <c r="M12475" s="52" t="s">
        <v>938</v>
      </c>
      <c r="N12475" s="52" t="s">
        <v>116</v>
      </c>
      <c r="O12475" s="59">
        <v>1</v>
      </c>
    </row>
    <row r="12476" spans="1:15" x14ac:dyDescent="0.2">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7">
        <v>6</v>
      </c>
      <c r="H12476" s="50" t="s">
        <v>59</v>
      </c>
      <c r="I12476" s="185">
        <v>17.183769999999999</v>
      </c>
      <c r="J12476" s="41" t="s">
        <v>938</v>
      </c>
      <c r="K12476" s="41" t="s">
        <v>115</v>
      </c>
      <c r="L12476" s="193">
        <v>6.0143180000000003</v>
      </c>
      <c r="M12476" s="52" t="s">
        <v>938</v>
      </c>
      <c r="N12476" s="52" t="s">
        <v>116</v>
      </c>
      <c r="O12476" s="59">
        <v>1</v>
      </c>
    </row>
    <row r="12477" spans="1:15" x14ac:dyDescent="0.2">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7">
        <v>8</v>
      </c>
      <c r="H12477" s="50" t="s">
        <v>59</v>
      </c>
      <c r="I12477" s="185">
        <v>8.5918860000000006</v>
      </c>
      <c r="J12477" s="41" t="s">
        <v>938</v>
      </c>
      <c r="K12477" s="41" t="s">
        <v>115</v>
      </c>
      <c r="O12477" s="59">
        <v>1</v>
      </c>
    </row>
    <row r="12478" spans="1:15" x14ac:dyDescent="0.2">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7">
        <v>10</v>
      </c>
      <c r="H12478" s="50" t="s">
        <v>59</v>
      </c>
      <c r="I12478" s="185">
        <v>6.8735080000000002</v>
      </c>
      <c r="J12478" s="41" t="s">
        <v>938</v>
      </c>
      <c r="K12478" s="41" t="s">
        <v>115</v>
      </c>
      <c r="O12478" s="59">
        <v>1</v>
      </c>
    </row>
    <row r="12479" spans="1:15" x14ac:dyDescent="0.2">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7">
        <v>12</v>
      </c>
      <c r="H12479" s="50" t="s">
        <v>59</v>
      </c>
      <c r="I12479" s="185">
        <v>5.1551309999999999</v>
      </c>
      <c r="J12479" s="41" t="s">
        <v>938</v>
      </c>
      <c r="K12479" s="41" t="s">
        <v>115</v>
      </c>
      <c r="O12479" s="59">
        <v>1</v>
      </c>
    </row>
    <row r="12480" spans="1:15" x14ac:dyDescent="0.2">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7">
        <v>0.5</v>
      </c>
      <c r="H12480" s="50" t="s">
        <v>59</v>
      </c>
      <c r="I12480" s="185">
        <v>180.42959999999999</v>
      </c>
      <c r="J12480" s="41" t="s">
        <v>938</v>
      </c>
      <c r="K12480" s="41" t="s">
        <v>115</v>
      </c>
      <c r="L12480" s="193">
        <v>30.930789999999998</v>
      </c>
      <c r="M12480" s="52" t="s">
        <v>938</v>
      </c>
      <c r="N12480" s="52" t="s">
        <v>116</v>
      </c>
      <c r="O12480" s="59">
        <v>1</v>
      </c>
    </row>
    <row r="12481" spans="1:15" x14ac:dyDescent="0.2">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7">
        <v>1</v>
      </c>
      <c r="H12481" s="50" t="s">
        <v>59</v>
      </c>
      <c r="I12481" s="185">
        <v>268.92599999999999</v>
      </c>
      <c r="J12481" s="41" t="s">
        <v>938</v>
      </c>
      <c r="K12481" s="41" t="s">
        <v>115</v>
      </c>
      <c r="L12481" s="193">
        <v>70.453490000000002</v>
      </c>
      <c r="M12481" s="52" t="s">
        <v>938</v>
      </c>
      <c r="N12481" s="52" t="s">
        <v>116</v>
      </c>
      <c r="O12481" s="59">
        <v>1</v>
      </c>
    </row>
    <row r="12482" spans="1:15" x14ac:dyDescent="0.2">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7">
        <v>1.5</v>
      </c>
      <c r="H12482" s="50" t="s">
        <v>59</v>
      </c>
      <c r="I12482" s="185">
        <v>212.21960000000001</v>
      </c>
      <c r="J12482" s="41" t="s">
        <v>938</v>
      </c>
      <c r="K12482" s="41" t="s">
        <v>115</v>
      </c>
      <c r="L12482" s="193">
        <v>27.494</v>
      </c>
      <c r="M12482" s="52" t="s">
        <v>938</v>
      </c>
      <c r="N12482" s="52" t="s">
        <v>116</v>
      </c>
      <c r="O12482" s="59">
        <v>1</v>
      </c>
    </row>
    <row r="12483" spans="1:15" x14ac:dyDescent="0.2">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7">
        <v>2</v>
      </c>
      <c r="H12483" s="50" t="s">
        <v>59</v>
      </c>
      <c r="I12483" s="185">
        <v>144.34370000000001</v>
      </c>
      <c r="J12483" s="41" t="s">
        <v>938</v>
      </c>
      <c r="K12483" s="41" t="s">
        <v>115</v>
      </c>
      <c r="L12483" s="193">
        <v>18.042940000000002</v>
      </c>
      <c r="M12483" s="52" t="s">
        <v>938</v>
      </c>
      <c r="N12483" s="52" t="s">
        <v>116</v>
      </c>
      <c r="O12483" s="59">
        <v>1</v>
      </c>
    </row>
    <row r="12484" spans="1:15" x14ac:dyDescent="0.2">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7">
        <v>2.5</v>
      </c>
      <c r="H12484" s="50" t="s">
        <v>59</v>
      </c>
      <c r="I12484" s="185">
        <v>100.52509999999999</v>
      </c>
      <c r="J12484" s="41" t="s">
        <v>938</v>
      </c>
      <c r="K12484" s="41" t="s">
        <v>115</v>
      </c>
      <c r="L12484" s="193">
        <v>12.028589999999999</v>
      </c>
      <c r="M12484" s="52" t="s">
        <v>938</v>
      </c>
      <c r="N12484" s="52" t="s">
        <v>116</v>
      </c>
      <c r="O12484" s="59">
        <v>1</v>
      </c>
    </row>
    <row r="12485" spans="1:15" x14ac:dyDescent="0.2">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7">
        <v>3</v>
      </c>
      <c r="H12485" s="50" t="s">
        <v>59</v>
      </c>
      <c r="I12485" s="185">
        <v>63.579949999999997</v>
      </c>
      <c r="J12485" s="41" t="s">
        <v>938</v>
      </c>
      <c r="K12485" s="41" t="s">
        <v>115</v>
      </c>
      <c r="L12485" s="193">
        <v>7.732704</v>
      </c>
      <c r="M12485" s="52" t="s">
        <v>938</v>
      </c>
      <c r="N12485" s="52" t="s">
        <v>116</v>
      </c>
      <c r="O12485" s="59">
        <v>1</v>
      </c>
    </row>
    <row r="12486" spans="1:15" x14ac:dyDescent="0.2">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7">
        <v>4</v>
      </c>
      <c r="H12486" s="50" t="s">
        <v>59</v>
      </c>
      <c r="I12486" s="185">
        <v>38.66348</v>
      </c>
      <c r="J12486" s="41" t="s">
        <v>938</v>
      </c>
      <c r="K12486" s="41" t="s">
        <v>115</v>
      </c>
      <c r="L12486" s="193">
        <v>5.1551359999999997</v>
      </c>
      <c r="M12486" s="52" t="s">
        <v>938</v>
      </c>
      <c r="N12486" s="52" t="s">
        <v>116</v>
      </c>
      <c r="O12486" s="59">
        <v>1</v>
      </c>
    </row>
    <row r="12487" spans="1:15" x14ac:dyDescent="0.2">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7">
        <v>6</v>
      </c>
      <c r="H12487" s="50" t="s">
        <v>59</v>
      </c>
      <c r="I12487" s="185">
        <v>16.324580000000001</v>
      </c>
      <c r="J12487" s="41" t="s">
        <v>938</v>
      </c>
      <c r="K12487" s="41" t="s">
        <v>115</v>
      </c>
      <c r="O12487" s="59">
        <v>1</v>
      </c>
    </row>
    <row r="12488" spans="1:15" x14ac:dyDescent="0.2">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7">
        <v>8</v>
      </c>
      <c r="H12488" s="50" t="s">
        <v>59</v>
      </c>
      <c r="I12488" s="185">
        <v>8.5918860000000006</v>
      </c>
      <c r="J12488" s="41" t="s">
        <v>938</v>
      </c>
      <c r="K12488" s="41" t="s">
        <v>115</v>
      </c>
      <c r="O12488" s="59">
        <v>1</v>
      </c>
    </row>
    <row r="12489" spans="1:15" x14ac:dyDescent="0.2">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7">
        <v>10</v>
      </c>
      <c r="H12489" s="50" t="s">
        <v>59</v>
      </c>
      <c r="I12489" s="185">
        <v>6.0143199999999997</v>
      </c>
      <c r="J12489" s="41" t="s">
        <v>938</v>
      </c>
      <c r="K12489" s="41" t="s">
        <v>115</v>
      </c>
      <c r="O12489" s="59">
        <v>1</v>
      </c>
    </row>
    <row r="12490" spans="1:15" x14ac:dyDescent="0.2">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7">
        <v>12</v>
      </c>
      <c r="H12490" s="50" t="s">
        <v>59</v>
      </c>
      <c r="I12490" s="185">
        <v>5.1551309999999999</v>
      </c>
      <c r="J12490" s="41" t="s">
        <v>938</v>
      </c>
      <c r="K12490" s="41" t="s">
        <v>115</v>
      </c>
      <c r="O12490" s="59">
        <v>1</v>
      </c>
    </row>
    <row r="12491" spans="1:15" x14ac:dyDescent="0.2">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9">
        <v>0.08</v>
      </c>
      <c r="H12491" s="50" t="s">
        <v>59</v>
      </c>
      <c r="I12491" s="185">
        <v>426.00420000000003</v>
      </c>
      <c r="J12491" s="41" t="s">
        <v>938</v>
      </c>
      <c r="K12491" s="41" t="s">
        <v>115</v>
      </c>
      <c r="L12491" s="193">
        <v>75.684690000000003</v>
      </c>
      <c r="M12491" s="52" t="s">
        <v>938</v>
      </c>
      <c r="N12491" s="52" t="s">
        <v>116</v>
      </c>
      <c r="O12491" s="59">
        <v>4.3</v>
      </c>
    </row>
    <row r="12492" spans="1:15" x14ac:dyDescent="0.2">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9">
        <v>0.17</v>
      </c>
      <c r="H12492" s="50" t="s">
        <v>59</v>
      </c>
      <c r="I12492" s="185">
        <v>225.71619999999999</v>
      </c>
      <c r="J12492" s="41" t="s">
        <v>938</v>
      </c>
      <c r="K12492" s="41" t="s">
        <v>115</v>
      </c>
      <c r="L12492" s="193">
        <v>30.628769999999999</v>
      </c>
      <c r="M12492" s="52" t="s">
        <v>938</v>
      </c>
      <c r="N12492" s="52" t="s">
        <v>116</v>
      </c>
      <c r="O12492" s="59">
        <v>4.3</v>
      </c>
    </row>
    <row r="12493" spans="1:15" x14ac:dyDescent="0.2">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9">
        <v>0.33</v>
      </c>
      <c r="H12493" s="50" t="s">
        <v>59</v>
      </c>
      <c r="I12493" s="185">
        <v>119.69580000000001</v>
      </c>
      <c r="J12493" s="41" t="s">
        <v>938</v>
      </c>
      <c r="K12493" s="41" t="s">
        <v>115</v>
      </c>
      <c r="L12493" s="193">
        <v>31.918050000000001</v>
      </c>
      <c r="M12493" s="52" t="s">
        <v>938</v>
      </c>
      <c r="N12493" s="52" t="s">
        <v>116</v>
      </c>
      <c r="O12493" s="59">
        <v>4.3</v>
      </c>
    </row>
    <row r="12494" spans="1:15" x14ac:dyDescent="0.2">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9">
        <v>0.67</v>
      </c>
      <c r="H12494" s="50" t="s">
        <v>59</v>
      </c>
      <c r="I12494" s="185">
        <v>50.22784</v>
      </c>
      <c r="J12494" s="41" t="s">
        <v>938</v>
      </c>
      <c r="K12494" s="41" t="s">
        <v>115</v>
      </c>
      <c r="L12494" s="193">
        <v>14.556279999999999</v>
      </c>
      <c r="M12494" s="52" t="s">
        <v>938</v>
      </c>
      <c r="N12494" s="52" t="s">
        <v>116</v>
      </c>
      <c r="O12494" s="59">
        <v>4.3</v>
      </c>
    </row>
    <row r="12495" spans="1:15" x14ac:dyDescent="0.2">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162">
        <v>1</v>
      </c>
      <c r="H12495" s="50" t="s">
        <v>59</v>
      </c>
      <c r="I12495" s="185">
        <v>30.869890000000002</v>
      </c>
      <c r="J12495" s="41" t="s">
        <v>938</v>
      </c>
      <c r="K12495" s="41" t="s">
        <v>115</v>
      </c>
      <c r="L12495" s="193">
        <v>8.9462489999999999</v>
      </c>
      <c r="M12495" s="52" t="s">
        <v>938</v>
      </c>
      <c r="N12495" s="52" t="s">
        <v>116</v>
      </c>
      <c r="O12495" s="59">
        <v>4.3</v>
      </c>
    </row>
    <row r="12496" spans="1:15" x14ac:dyDescent="0.2">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7">
        <v>1.5</v>
      </c>
      <c r="H12496" s="50" t="s">
        <v>59</v>
      </c>
      <c r="I12496" s="185">
        <v>17.04571</v>
      </c>
      <c r="J12496" s="41" t="s">
        <v>938</v>
      </c>
      <c r="K12496" s="41" t="s">
        <v>115</v>
      </c>
      <c r="L12496" s="193">
        <v>6.2243649999999997</v>
      </c>
      <c r="M12496" s="52" t="s">
        <v>938</v>
      </c>
      <c r="N12496" s="52" t="s">
        <v>116</v>
      </c>
      <c r="O12496" s="59">
        <v>4.3</v>
      </c>
    </row>
    <row r="12497" spans="1:15" x14ac:dyDescent="0.2">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162">
        <v>2</v>
      </c>
      <c r="H12497" s="50" t="s">
        <v>59</v>
      </c>
      <c r="I12497" s="185">
        <v>10.497669999999999</v>
      </c>
      <c r="J12497" s="41" t="s">
        <v>938</v>
      </c>
      <c r="K12497" s="41" t="s">
        <v>115</v>
      </c>
      <c r="L12497" s="193">
        <v>3.4597730000000002</v>
      </c>
      <c r="M12497" s="52" t="s">
        <v>938</v>
      </c>
      <c r="N12497" s="52" t="s">
        <v>116</v>
      </c>
      <c r="O12497" s="59">
        <v>4.3</v>
      </c>
    </row>
    <row r="12498" spans="1:15" x14ac:dyDescent="0.2">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162">
        <v>3</v>
      </c>
      <c r="H12498" s="50" t="s">
        <v>59</v>
      </c>
      <c r="I12498" s="185">
        <v>4.6892149999999999</v>
      </c>
      <c r="J12498" s="41" t="s">
        <v>938</v>
      </c>
      <c r="K12498" s="41" t="s">
        <v>115</v>
      </c>
      <c r="L12498" s="193">
        <v>1.766132</v>
      </c>
      <c r="M12498" s="52" t="s">
        <v>938</v>
      </c>
      <c r="N12498" s="52" t="s">
        <v>116</v>
      </c>
      <c r="O12498" s="59">
        <v>4.3</v>
      </c>
    </row>
    <row r="12499" spans="1:15" x14ac:dyDescent="0.2">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9">
        <v>0.33</v>
      </c>
      <c r="H12499" s="50" t="s">
        <v>59</v>
      </c>
      <c r="I12499" s="185">
        <v>5.0631709999999996</v>
      </c>
      <c r="J12499" s="41" t="s">
        <v>938</v>
      </c>
      <c r="K12499" s="41" t="s">
        <v>115</v>
      </c>
      <c r="L12499" s="193">
        <v>5.0390410000000001</v>
      </c>
      <c r="M12499" s="52" t="s">
        <v>938</v>
      </c>
      <c r="N12499" s="52" t="s">
        <v>116</v>
      </c>
      <c r="O12499" s="59">
        <v>4.3</v>
      </c>
    </row>
    <row r="12500" spans="1:15" x14ac:dyDescent="0.2">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9">
        <v>0.67</v>
      </c>
      <c r="H12500" s="50" t="s">
        <v>59</v>
      </c>
      <c r="I12500" s="185">
        <v>22.1645</v>
      </c>
      <c r="J12500" s="41" t="s">
        <v>938</v>
      </c>
      <c r="K12500" s="41" t="s">
        <v>115</v>
      </c>
      <c r="L12500" s="193">
        <v>11.507099999999999</v>
      </c>
      <c r="M12500" s="52" t="s">
        <v>938</v>
      </c>
      <c r="N12500" s="52" t="s">
        <v>116</v>
      </c>
      <c r="O12500" s="59">
        <v>4.3</v>
      </c>
    </row>
    <row r="12501" spans="1:15" x14ac:dyDescent="0.2">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162">
        <v>1</v>
      </c>
      <c r="H12501" s="50" t="s">
        <v>59</v>
      </c>
      <c r="I12501" s="185">
        <v>26.20917</v>
      </c>
      <c r="J12501" s="41" t="s">
        <v>938</v>
      </c>
      <c r="K12501" s="41" t="s">
        <v>115</v>
      </c>
      <c r="L12501" s="193">
        <v>11.5585</v>
      </c>
      <c r="M12501" s="52" t="s">
        <v>938</v>
      </c>
      <c r="N12501" s="52" t="s">
        <v>116</v>
      </c>
      <c r="O12501" s="59">
        <v>4.3</v>
      </c>
    </row>
    <row r="12502" spans="1:15" x14ac:dyDescent="0.2">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7">
        <v>1.5</v>
      </c>
      <c r="H12502" s="50" t="s">
        <v>59</v>
      </c>
      <c r="I12502" s="185">
        <v>19.01135</v>
      </c>
      <c r="J12502" s="41" t="s">
        <v>938</v>
      </c>
      <c r="K12502" s="41" t="s">
        <v>115</v>
      </c>
      <c r="L12502" s="193">
        <v>8.3353269999999995</v>
      </c>
      <c r="M12502" s="52" t="s">
        <v>938</v>
      </c>
      <c r="N12502" s="52" t="s">
        <v>116</v>
      </c>
      <c r="O12502" s="59">
        <v>4.3</v>
      </c>
    </row>
    <row r="12503" spans="1:15" x14ac:dyDescent="0.2">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162">
        <v>2</v>
      </c>
      <c r="H12503" s="50" t="s">
        <v>59</v>
      </c>
      <c r="I12503" s="185">
        <v>13.789300000000001</v>
      </c>
      <c r="J12503" s="41" t="s">
        <v>938</v>
      </c>
      <c r="K12503" s="41" t="s">
        <v>115</v>
      </c>
      <c r="L12503" s="193">
        <v>6.7801600000000004</v>
      </c>
      <c r="M12503" s="52" t="s">
        <v>938</v>
      </c>
      <c r="N12503" s="52" t="s">
        <v>116</v>
      </c>
      <c r="O12503" s="59">
        <v>4.3</v>
      </c>
    </row>
    <row r="12504" spans="1:15" x14ac:dyDescent="0.2">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162">
        <v>3</v>
      </c>
      <c r="H12504" s="50" t="s">
        <v>59</v>
      </c>
      <c r="I12504" s="185">
        <v>8.3893170000000001</v>
      </c>
      <c r="J12504" s="41" t="s">
        <v>938</v>
      </c>
      <c r="K12504" s="41" t="s">
        <v>115</v>
      </c>
      <c r="L12504" s="193">
        <v>4.3554649999999997</v>
      </c>
      <c r="M12504" s="52" t="s">
        <v>938</v>
      </c>
      <c r="N12504" s="52" t="s">
        <v>116</v>
      </c>
      <c r="O12504" s="59">
        <v>4.3</v>
      </c>
    </row>
    <row r="12505" spans="1:15" x14ac:dyDescent="0.2">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162">
        <v>48</v>
      </c>
      <c r="H12505" s="50" t="s">
        <v>59</v>
      </c>
      <c r="I12505" s="185">
        <v>47</v>
      </c>
      <c r="J12505" s="41" t="s">
        <v>446</v>
      </c>
      <c r="K12505" s="41" t="s">
        <v>115</v>
      </c>
    </row>
    <row r="12506" spans="1:15" x14ac:dyDescent="0.2">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162">
        <v>48</v>
      </c>
      <c r="H12506" s="50" t="s">
        <v>59</v>
      </c>
      <c r="I12506" s="185">
        <v>8</v>
      </c>
      <c r="J12506" s="41" t="s">
        <v>446</v>
      </c>
      <c r="K12506" s="41" t="s">
        <v>115</v>
      </c>
    </row>
    <row r="12507" spans="1:15" x14ac:dyDescent="0.2">
      <c r="A12507" s="30">
        <v>440</v>
      </c>
      <c r="B12507" s="247" t="str">
        <f>IF(AND(A12507&lt;&gt;"",ISNUMBER(A12507)),VLOOKUP(A12507,Studies!A:BR,2,FALSE),"")</f>
        <v>Zhu 2003</v>
      </c>
      <c r="C12507" s="248" t="str">
        <f>IF(AND(A12507&lt;&gt;"",ISNUMBER(A12507)),VLOOKUP(A12507,Studies!A:BR,3,FALSE),"")</f>
        <v>https://pubmed.ncbi.nlm.nih.gov/12450532/</v>
      </c>
      <c r="D12507" s="248" t="str">
        <f>IF(AND(A12507&lt;&gt;"",ISNUMBER(A12507)),VLOOKUP(A12507,Studies!A:BR,4,FALSE),"")</f>
        <v>Healthy volunteers</v>
      </c>
      <c r="E12507" s="248" t="str">
        <f>IF(AND(A12507&lt;&gt;"",ISNUMBER(A12507)),VLOOKUP(A12507,Studies!A:BR,5,FALSE),"")</f>
        <v>Pravastatin</v>
      </c>
      <c r="F12507" s="249" t="str">
        <f>IF(AND(A12507&lt;&gt;"",ISNUMBER(A12507)),VLOOKUP(A12507,Studies!A:BR,6,FALSE),"")</f>
        <v>Plasma</v>
      </c>
      <c r="G12507" s="265">
        <v>0.24630540000000001</v>
      </c>
      <c r="H12507" s="192" t="s">
        <v>59</v>
      </c>
      <c r="I12507" s="185">
        <v>3.7065640000000002</v>
      </c>
      <c r="J12507" s="185" t="s">
        <v>938</v>
      </c>
      <c r="K12507" s="185" t="s">
        <v>115</v>
      </c>
      <c r="O12507" s="59">
        <v>0.25</v>
      </c>
    </row>
    <row r="12508" spans="1:15" x14ac:dyDescent="0.2">
      <c r="A12508" s="30">
        <v>440</v>
      </c>
      <c r="B12508" s="247" t="str">
        <f>IF(AND(A12508&lt;&gt;"",ISNUMBER(A12508)),VLOOKUP(A12508,Studies!A:BR,2,FALSE),"")</f>
        <v>Zhu 2003</v>
      </c>
      <c r="C12508" s="248" t="str">
        <f>IF(AND(A12508&lt;&gt;"",ISNUMBER(A12508)),VLOOKUP(A12508,Studies!A:BR,3,FALSE),"")</f>
        <v>https://pubmed.ncbi.nlm.nih.gov/12450532/</v>
      </c>
      <c r="D12508" s="248" t="str">
        <f>IF(AND(A12508&lt;&gt;"",ISNUMBER(A12508)),VLOOKUP(A12508,Studies!A:BR,4,FALSE),"")</f>
        <v>Healthy volunteers</v>
      </c>
      <c r="E12508" s="248" t="str">
        <f>IF(AND(A12508&lt;&gt;"",ISNUMBER(A12508)),VLOOKUP(A12508,Studies!A:BR,5,FALSE),"")</f>
        <v>Pravastatin</v>
      </c>
      <c r="F12508" s="249" t="str">
        <f>IF(AND(A12508&lt;&gt;"",ISNUMBER(A12508)),VLOOKUP(A12508,Studies!A:BR,6,FALSE),"")</f>
        <v>Plasma</v>
      </c>
      <c r="G12508" s="265">
        <v>0.51724139999999996</v>
      </c>
      <c r="H12508" s="192" t="s">
        <v>59</v>
      </c>
      <c r="I12508" s="185">
        <v>44.478760000000001</v>
      </c>
      <c r="J12508" s="185" t="s">
        <v>938</v>
      </c>
      <c r="K12508" s="185" t="s">
        <v>115</v>
      </c>
      <c r="O12508" s="59">
        <v>0.25</v>
      </c>
    </row>
    <row r="12509" spans="1:15" x14ac:dyDescent="0.2">
      <c r="A12509" s="30">
        <v>440</v>
      </c>
      <c r="B12509" s="247" t="str">
        <f>IF(AND(A12509&lt;&gt;"",ISNUMBER(A12509)),VLOOKUP(A12509,Studies!A:BR,2,FALSE),"")</f>
        <v>Zhu 2003</v>
      </c>
      <c r="C12509" s="248" t="str">
        <f>IF(AND(A12509&lt;&gt;"",ISNUMBER(A12509)),VLOOKUP(A12509,Studies!A:BR,3,FALSE),"")</f>
        <v>https://pubmed.ncbi.nlm.nih.gov/12450532/</v>
      </c>
      <c r="D12509" s="248" t="str">
        <f>IF(AND(A12509&lt;&gt;"",ISNUMBER(A12509)),VLOOKUP(A12509,Studies!A:BR,4,FALSE),"")</f>
        <v>Healthy volunteers</v>
      </c>
      <c r="E12509" s="248" t="str">
        <f>IF(AND(A12509&lt;&gt;"",ISNUMBER(A12509)),VLOOKUP(A12509,Studies!A:BR,5,FALSE),"")</f>
        <v>Pravastatin</v>
      </c>
      <c r="F12509" s="249" t="str">
        <f>IF(AND(A12509&lt;&gt;"",ISNUMBER(A12509)),VLOOKUP(A12509,Studies!A:BR,6,FALSE),"")</f>
        <v>Plasma</v>
      </c>
      <c r="G12509" s="265">
        <v>0.76354679999999997</v>
      </c>
      <c r="H12509" s="192" t="s">
        <v>59</v>
      </c>
      <c r="I12509" s="185">
        <v>78.91892</v>
      </c>
      <c r="J12509" s="185" t="s">
        <v>938</v>
      </c>
      <c r="K12509" s="185" t="s">
        <v>115</v>
      </c>
      <c r="O12509" s="59">
        <v>0.25</v>
      </c>
    </row>
    <row r="12510" spans="1:15" x14ac:dyDescent="0.2">
      <c r="A12510" s="30">
        <v>440</v>
      </c>
      <c r="B12510" s="247" t="str">
        <f>IF(AND(A12510&lt;&gt;"",ISNUMBER(A12510)),VLOOKUP(A12510,Studies!A:BR,2,FALSE),"")</f>
        <v>Zhu 2003</v>
      </c>
      <c r="C12510" s="248" t="str">
        <f>IF(AND(A12510&lt;&gt;"",ISNUMBER(A12510)),VLOOKUP(A12510,Studies!A:BR,3,FALSE),"")</f>
        <v>https://pubmed.ncbi.nlm.nih.gov/12450532/</v>
      </c>
      <c r="D12510" s="248" t="str">
        <f>IF(AND(A12510&lt;&gt;"",ISNUMBER(A12510)),VLOOKUP(A12510,Studies!A:BR,4,FALSE),"")</f>
        <v>Healthy volunteers</v>
      </c>
      <c r="E12510" s="248" t="str">
        <f>IF(AND(A12510&lt;&gt;"",ISNUMBER(A12510)),VLOOKUP(A12510,Studies!A:BR,5,FALSE),"")</f>
        <v>Pravastatin</v>
      </c>
      <c r="F12510" s="249" t="str">
        <f>IF(AND(A12510&lt;&gt;"",ISNUMBER(A12510)),VLOOKUP(A12510,Studies!A:BR,6,FALSE),"")</f>
        <v>Plasma</v>
      </c>
      <c r="G12510" s="265">
        <v>1.009852</v>
      </c>
      <c r="H12510" s="192" t="s">
        <v>59</v>
      </c>
      <c r="I12510" s="185">
        <v>75.366799999999998</v>
      </c>
      <c r="J12510" s="185" t="s">
        <v>938</v>
      </c>
      <c r="K12510" s="185" t="s">
        <v>115</v>
      </c>
      <c r="O12510" s="197">
        <v>0.25</v>
      </c>
    </row>
    <row r="12511" spans="1:15" x14ac:dyDescent="0.2">
      <c r="A12511" s="30">
        <v>440</v>
      </c>
      <c r="B12511" s="247" t="str">
        <f>IF(AND(A12511&lt;&gt;"",ISNUMBER(A12511)),VLOOKUP(A12511,Studies!A:BR,2,FALSE),"")</f>
        <v>Zhu 2003</v>
      </c>
      <c r="C12511" s="248" t="str">
        <f>IF(AND(A12511&lt;&gt;"",ISNUMBER(A12511)),VLOOKUP(A12511,Studies!A:BR,3,FALSE),"")</f>
        <v>https://pubmed.ncbi.nlm.nih.gov/12450532/</v>
      </c>
      <c r="D12511" s="248" t="str">
        <f>IF(AND(A12511&lt;&gt;"",ISNUMBER(A12511)),VLOOKUP(A12511,Studies!A:BR,4,FALSE),"")</f>
        <v>Healthy volunteers</v>
      </c>
      <c r="E12511" s="248" t="str">
        <f>IF(AND(A12511&lt;&gt;"",ISNUMBER(A12511)),VLOOKUP(A12511,Studies!A:BR,5,FALSE),"")</f>
        <v>Pravastatin</v>
      </c>
      <c r="F12511" s="249" t="str">
        <f>IF(AND(A12511&lt;&gt;"",ISNUMBER(A12511)),VLOOKUP(A12511,Studies!A:BR,6,FALSE),"")</f>
        <v>Plasma</v>
      </c>
      <c r="G12511" s="265">
        <v>1.2561580000000001</v>
      </c>
      <c r="H12511" s="192" t="s">
        <v>59</v>
      </c>
      <c r="I12511" s="185">
        <v>64.247100000000003</v>
      </c>
      <c r="J12511" s="185" t="s">
        <v>938</v>
      </c>
      <c r="K12511" s="185" t="s">
        <v>115</v>
      </c>
      <c r="O12511" s="197">
        <v>0.25</v>
      </c>
    </row>
    <row r="12512" spans="1:15" x14ac:dyDescent="0.2">
      <c r="A12512" s="30">
        <v>440</v>
      </c>
      <c r="B12512" s="247" t="str">
        <f>IF(AND(A12512&lt;&gt;"",ISNUMBER(A12512)),VLOOKUP(A12512,Studies!A:BR,2,FALSE),"")</f>
        <v>Zhu 2003</v>
      </c>
      <c r="C12512" s="248" t="str">
        <f>IF(AND(A12512&lt;&gt;"",ISNUMBER(A12512)),VLOOKUP(A12512,Studies!A:BR,3,FALSE),"")</f>
        <v>https://pubmed.ncbi.nlm.nih.gov/12450532/</v>
      </c>
      <c r="D12512" s="248" t="str">
        <f>IF(AND(A12512&lt;&gt;"",ISNUMBER(A12512)),VLOOKUP(A12512,Studies!A:BR,4,FALSE),"")</f>
        <v>Healthy volunteers</v>
      </c>
      <c r="E12512" s="248" t="str">
        <f>IF(AND(A12512&lt;&gt;"",ISNUMBER(A12512)),VLOOKUP(A12512,Studies!A:BR,5,FALSE),"")</f>
        <v>Pravastatin</v>
      </c>
      <c r="F12512" s="249" t="str">
        <f>IF(AND(A12512&lt;&gt;"",ISNUMBER(A12512)),VLOOKUP(A12512,Studies!A:BR,6,FALSE),"")</f>
        <v>Plasma</v>
      </c>
      <c r="G12512" s="265">
        <v>1.5024630000000001</v>
      </c>
      <c r="H12512" s="192" t="s">
        <v>59</v>
      </c>
      <c r="I12512" s="185">
        <v>52.664090000000002</v>
      </c>
      <c r="J12512" s="185" t="s">
        <v>938</v>
      </c>
      <c r="K12512" s="185" t="s">
        <v>115</v>
      </c>
      <c r="O12512" s="197">
        <v>0.25</v>
      </c>
    </row>
    <row r="12513" spans="1:15" x14ac:dyDescent="0.2">
      <c r="A12513" s="30">
        <v>440</v>
      </c>
      <c r="B12513" s="247" t="str">
        <f>IF(AND(A12513&lt;&gt;"",ISNUMBER(A12513)),VLOOKUP(A12513,Studies!A:BR,2,FALSE),"")</f>
        <v>Zhu 2003</v>
      </c>
      <c r="C12513" s="248" t="str">
        <f>IF(AND(A12513&lt;&gt;"",ISNUMBER(A12513)),VLOOKUP(A12513,Studies!A:BR,3,FALSE),"")</f>
        <v>https://pubmed.ncbi.nlm.nih.gov/12450532/</v>
      </c>
      <c r="D12513" s="248" t="str">
        <f>IF(AND(A12513&lt;&gt;"",ISNUMBER(A12513)),VLOOKUP(A12513,Studies!A:BR,4,FALSE),"")</f>
        <v>Healthy volunteers</v>
      </c>
      <c r="E12513" s="248" t="str">
        <f>IF(AND(A12513&lt;&gt;"",ISNUMBER(A12513)),VLOOKUP(A12513,Studies!A:BR,5,FALSE),"")</f>
        <v>Pravastatin</v>
      </c>
      <c r="F12513" s="249" t="str">
        <f>IF(AND(A12513&lt;&gt;"",ISNUMBER(A12513)),VLOOKUP(A12513,Studies!A:BR,6,FALSE),"")</f>
        <v>Plasma</v>
      </c>
      <c r="G12513" s="265">
        <v>1.7733989999999999</v>
      </c>
      <c r="H12513" s="192" t="s">
        <v>59</v>
      </c>
      <c r="I12513" s="185">
        <v>45.250970000000002</v>
      </c>
      <c r="J12513" s="185" t="s">
        <v>938</v>
      </c>
      <c r="K12513" s="185" t="s">
        <v>115</v>
      </c>
      <c r="O12513" s="197">
        <v>0.25</v>
      </c>
    </row>
    <row r="12514" spans="1:15" x14ac:dyDescent="0.2">
      <c r="A12514" s="181">
        <v>440</v>
      </c>
      <c r="B12514" s="247" t="str">
        <f>IF(AND(A12514&lt;&gt;"",ISNUMBER(A12514)),VLOOKUP(A12514,Studies!A:BR,2,FALSE),"")</f>
        <v>Zhu 2003</v>
      </c>
      <c r="C12514" s="248" t="str">
        <f>IF(AND(A12514&lt;&gt;"",ISNUMBER(A12514)),VLOOKUP(A12514,Studies!A:BR,3,FALSE),"")</f>
        <v>https://pubmed.ncbi.nlm.nih.gov/12450532/</v>
      </c>
      <c r="D12514" s="248" t="str">
        <f>IF(AND(A12514&lt;&gt;"",ISNUMBER(A12514)),VLOOKUP(A12514,Studies!A:BR,4,FALSE),"")</f>
        <v>Healthy volunteers</v>
      </c>
      <c r="E12514" s="248" t="str">
        <f>IF(AND(A12514&lt;&gt;"",ISNUMBER(A12514)),VLOOKUP(A12514,Studies!A:BR,5,FALSE),"")</f>
        <v>Pravastatin</v>
      </c>
      <c r="F12514" s="249" t="str">
        <f>IF(AND(A12514&lt;&gt;"",ISNUMBER(A12514)),VLOOKUP(A12514,Studies!A:BR,6,FALSE),"")</f>
        <v>Plasma</v>
      </c>
      <c r="G12514" s="265">
        <v>2.0197039999999999</v>
      </c>
      <c r="H12514" s="192" t="s">
        <v>59</v>
      </c>
      <c r="I12514" s="185">
        <v>39.073360000000001</v>
      </c>
      <c r="J12514" s="185" t="s">
        <v>938</v>
      </c>
      <c r="K12514" s="185" t="s">
        <v>115</v>
      </c>
      <c r="O12514" s="197">
        <v>0.25</v>
      </c>
    </row>
    <row r="12515" spans="1:15" x14ac:dyDescent="0.2">
      <c r="A12515" s="181">
        <v>440</v>
      </c>
      <c r="B12515" s="247" t="str">
        <f>IF(AND(A12515&lt;&gt;"",ISNUMBER(A12515)),VLOOKUP(A12515,Studies!A:BR,2,FALSE),"")</f>
        <v>Zhu 2003</v>
      </c>
      <c r="C12515" s="248" t="str">
        <f>IF(AND(A12515&lt;&gt;"",ISNUMBER(A12515)),VLOOKUP(A12515,Studies!A:BR,3,FALSE),"")</f>
        <v>https://pubmed.ncbi.nlm.nih.gov/12450532/</v>
      </c>
      <c r="D12515" s="248" t="str">
        <f>IF(AND(A12515&lt;&gt;"",ISNUMBER(A12515)),VLOOKUP(A12515,Studies!A:BR,4,FALSE),"")</f>
        <v>Healthy volunteers</v>
      </c>
      <c r="E12515" s="248" t="str">
        <f>IF(AND(A12515&lt;&gt;"",ISNUMBER(A12515)),VLOOKUP(A12515,Studies!A:BR,5,FALSE),"")</f>
        <v>Pravastatin</v>
      </c>
      <c r="F12515" s="249" t="str">
        <f>IF(AND(A12515&lt;&gt;"",ISNUMBER(A12515)),VLOOKUP(A12515,Studies!A:BR,6,FALSE),"")</f>
        <v>Plasma</v>
      </c>
      <c r="G12515" s="265">
        <v>2.5123150000000001</v>
      </c>
      <c r="H12515" s="192" t="s">
        <v>59</v>
      </c>
      <c r="I12515" s="185">
        <v>27.953669999999999</v>
      </c>
      <c r="J12515" s="185" t="s">
        <v>938</v>
      </c>
      <c r="K12515" s="185" t="s">
        <v>115</v>
      </c>
      <c r="O12515" s="197">
        <v>0.25</v>
      </c>
    </row>
    <row r="12516" spans="1:15" x14ac:dyDescent="0.2">
      <c r="A12516" s="181">
        <v>440</v>
      </c>
      <c r="B12516" s="247" t="str">
        <f>IF(AND(A12516&lt;&gt;"",ISNUMBER(A12516)),VLOOKUP(A12516,Studies!A:BR,2,FALSE),"")</f>
        <v>Zhu 2003</v>
      </c>
      <c r="C12516" s="248" t="str">
        <f>IF(AND(A12516&lt;&gt;"",ISNUMBER(A12516)),VLOOKUP(A12516,Studies!A:BR,3,FALSE),"")</f>
        <v>https://pubmed.ncbi.nlm.nih.gov/12450532/</v>
      </c>
      <c r="D12516" s="248" t="str">
        <f>IF(AND(A12516&lt;&gt;"",ISNUMBER(A12516)),VLOOKUP(A12516,Studies!A:BR,4,FALSE),"")</f>
        <v>Healthy volunteers</v>
      </c>
      <c r="E12516" s="248" t="str">
        <f>IF(AND(A12516&lt;&gt;"",ISNUMBER(A12516)),VLOOKUP(A12516,Studies!A:BR,5,FALSE),"")</f>
        <v>Pravastatin</v>
      </c>
      <c r="F12516" s="249" t="str">
        <f>IF(AND(A12516&lt;&gt;"",ISNUMBER(A12516)),VLOOKUP(A12516,Studies!A:BR,6,FALSE),"")</f>
        <v>Plasma</v>
      </c>
      <c r="G12516" s="265">
        <v>3.0295570000000001</v>
      </c>
      <c r="H12516" s="192" t="s">
        <v>59</v>
      </c>
      <c r="I12516" s="185">
        <v>20.386099999999999</v>
      </c>
      <c r="J12516" s="185" t="s">
        <v>938</v>
      </c>
      <c r="K12516" s="185" t="s">
        <v>115</v>
      </c>
      <c r="O12516" s="197">
        <v>0.25</v>
      </c>
    </row>
    <row r="12517" spans="1:15" x14ac:dyDescent="0.2">
      <c r="A12517" s="181">
        <v>440</v>
      </c>
      <c r="B12517" s="247" t="str">
        <f>IF(AND(A12517&lt;&gt;"",ISNUMBER(A12517)),VLOOKUP(A12517,Studies!A:BR,2,FALSE),"")</f>
        <v>Zhu 2003</v>
      </c>
      <c r="C12517" s="248" t="str">
        <f>IF(AND(A12517&lt;&gt;"",ISNUMBER(A12517)),VLOOKUP(A12517,Studies!A:BR,3,FALSE),"")</f>
        <v>https://pubmed.ncbi.nlm.nih.gov/12450532/</v>
      </c>
      <c r="D12517" s="248" t="str">
        <f>IF(AND(A12517&lt;&gt;"",ISNUMBER(A12517)),VLOOKUP(A12517,Studies!A:BR,4,FALSE),"")</f>
        <v>Healthy volunteers</v>
      </c>
      <c r="E12517" s="248" t="str">
        <f>IF(AND(A12517&lt;&gt;"",ISNUMBER(A12517)),VLOOKUP(A12517,Studies!A:BR,5,FALSE),"")</f>
        <v>Pravastatin</v>
      </c>
      <c r="F12517" s="249" t="str">
        <f>IF(AND(A12517&lt;&gt;"",ISNUMBER(A12517)),VLOOKUP(A12517,Studies!A:BR,6,FALSE),"")</f>
        <v>Plasma</v>
      </c>
      <c r="G12517" s="265">
        <v>3.4975369999999999</v>
      </c>
      <c r="H12517" s="192" t="s">
        <v>59</v>
      </c>
      <c r="I12517" s="185">
        <v>15.44402</v>
      </c>
      <c r="J12517" s="185" t="s">
        <v>938</v>
      </c>
      <c r="K12517" s="185" t="s">
        <v>115</v>
      </c>
      <c r="O12517" s="197">
        <v>0.25</v>
      </c>
    </row>
    <row r="12518" spans="1:15" x14ac:dyDescent="0.2">
      <c r="A12518" s="181">
        <v>440</v>
      </c>
      <c r="B12518" s="247" t="str">
        <f>IF(AND(A12518&lt;&gt;"",ISNUMBER(A12518)),VLOOKUP(A12518,Studies!A:BR,2,FALSE),"")</f>
        <v>Zhu 2003</v>
      </c>
      <c r="C12518" s="248" t="str">
        <f>IF(AND(A12518&lt;&gt;"",ISNUMBER(A12518)),VLOOKUP(A12518,Studies!A:BR,3,FALSE),"")</f>
        <v>https://pubmed.ncbi.nlm.nih.gov/12450532/</v>
      </c>
      <c r="D12518" s="248" t="str">
        <f>IF(AND(A12518&lt;&gt;"",ISNUMBER(A12518)),VLOOKUP(A12518,Studies!A:BR,4,FALSE),"")</f>
        <v>Healthy volunteers</v>
      </c>
      <c r="E12518" s="248" t="str">
        <f>IF(AND(A12518&lt;&gt;"",ISNUMBER(A12518)),VLOOKUP(A12518,Studies!A:BR,5,FALSE),"")</f>
        <v>Pravastatin</v>
      </c>
      <c r="F12518" s="249" t="str">
        <f>IF(AND(A12518&lt;&gt;"",ISNUMBER(A12518)),VLOOKUP(A12518,Studies!A:BR,6,FALSE),"")</f>
        <v>Plasma</v>
      </c>
      <c r="G12518" s="265">
        <v>4.0147779999999997</v>
      </c>
      <c r="H12518" s="192" t="s">
        <v>59</v>
      </c>
      <c r="I12518" s="185">
        <v>11.737450000000001</v>
      </c>
      <c r="J12518" s="185" t="s">
        <v>938</v>
      </c>
      <c r="K12518" s="185" t="s">
        <v>115</v>
      </c>
      <c r="O12518" s="197">
        <v>0.25</v>
      </c>
    </row>
    <row r="12519" spans="1:15" x14ac:dyDescent="0.2">
      <c r="A12519" s="181">
        <v>440</v>
      </c>
      <c r="B12519" s="247" t="str">
        <f>IF(AND(A12519&lt;&gt;"",ISNUMBER(A12519)),VLOOKUP(A12519,Studies!A:BR,2,FALSE),"")</f>
        <v>Zhu 2003</v>
      </c>
      <c r="C12519" s="248" t="str">
        <f>IF(AND(A12519&lt;&gt;"",ISNUMBER(A12519)),VLOOKUP(A12519,Studies!A:BR,3,FALSE),"")</f>
        <v>https://pubmed.ncbi.nlm.nih.gov/12450532/</v>
      </c>
      <c r="D12519" s="248" t="str">
        <f>IF(AND(A12519&lt;&gt;"",ISNUMBER(A12519)),VLOOKUP(A12519,Studies!A:BR,4,FALSE),"")</f>
        <v>Healthy volunteers</v>
      </c>
      <c r="E12519" s="248" t="str">
        <f>IF(AND(A12519&lt;&gt;"",ISNUMBER(A12519)),VLOOKUP(A12519,Studies!A:BR,5,FALSE),"")</f>
        <v>Pravastatin</v>
      </c>
      <c r="F12519" s="249" t="str">
        <f>IF(AND(A12519&lt;&gt;"",ISNUMBER(A12519)),VLOOKUP(A12519,Studies!A:BR,6,FALSE),"")</f>
        <v>Plasma</v>
      </c>
      <c r="G12519" s="265">
        <v>4.9753689999999997</v>
      </c>
      <c r="H12519" s="192" t="s">
        <v>59</v>
      </c>
      <c r="I12519" s="185">
        <v>8.3397679999999994</v>
      </c>
      <c r="J12519" s="185" t="s">
        <v>938</v>
      </c>
      <c r="K12519" s="185" t="s">
        <v>115</v>
      </c>
      <c r="O12519" s="197">
        <v>0.25</v>
      </c>
    </row>
    <row r="12520" spans="1:15" x14ac:dyDescent="0.2">
      <c r="A12520" s="181">
        <v>440</v>
      </c>
      <c r="B12520" s="247" t="str">
        <f>IF(AND(A12520&lt;&gt;"",ISNUMBER(A12520)),VLOOKUP(A12520,Studies!A:BR,2,FALSE),"")</f>
        <v>Zhu 2003</v>
      </c>
      <c r="C12520" s="248" t="str">
        <f>IF(AND(A12520&lt;&gt;"",ISNUMBER(A12520)),VLOOKUP(A12520,Studies!A:BR,3,FALSE),"")</f>
        <v>https://pubmed.ncbi.nlm.nih.gov/12450532/</v>
      </c>
      <c r="D12520" s="248" t="str">
        <f>IF(AND(A12520&lt;&gt;"",ISNUMBER(A12520)),VLOOKUP(A12520,Studies!A:BR,4,FALSE),"")</f>
        <v>Healthy volunteers</v>
      </c>
      <c r="E12520" s="248" t="str">
        <f>IF(AND(A12520&lt;&gt;"",ISNUMBER(A12520)),VLOOKUP(A12520,Studies!A:BR,5,FALSE),"")</f>
        <v>Pravastatin</v>
      </c>
      <c r="F12520" s="249" t="str">
        <f>IF(AND(A12520&lt;&gt;"",ISNUMBER(A12520)),VLOOKUP(A12520,Studies!A:BR,6,FALSE),"")</f>
        <v>Plasma</v>
      </c>
      <c r="G12520" s="265">
        <v>5.9852220000000003</v>
      </c>
      <c r="H12520" s="192" t="s">
        <v>59</v>
      </c>
      <c r="I12520" s="185">
        <v>8.1853280000000002</v>
      </c>
      <c r="J12520" s="185" t="s">
        <v>938</v>
      </c>
      <c r="K12520" s="185" t="s">
        <v>115</v>
      </c>
      <c r="O12520" s="197">
        <v>0.25</v>
      </c>
    </row>
    <row r="12521" spans="1:15" x14ac:dyDescent="0.2">
      <c r="A12521" s="181">
        <v>440</v>
      </c>
      <c r="B12521" s="247" t="str">
        <f>IF(AND(A12521&lt;&gt;"",ISNUMBER(A12521)),VLOOKUP(A12521,Studies!A:BR,2,FALSE),"")</f>
        <v>Zhu 2003</v>
      </c>
      <c r="C12521" s="248" t="str">
        <f>IF(AND(A12521&lt;&gt;"",ISNUMBER(A12521)),VLOOKUP(A12521,Studies!A:BR,3,FALSE),"")</f>
        <v>https://pubmed.ncbi.nlm.nih.gov/12450532/</v>
      </c>
      <c r="D12521" s="248" t="str">
        <f>IF(AND(A12521&lt;&gt;"",ISNUMBER(A12521)),VLOOKUP(A12521,Studies!A:BR,4,FALSE),"")</f>
        <v>Healthy volunteers</v>
      </c>
      <c r="E12521" s="248" t="str">
        <f>IF(AND(A12521&lt;&gt;"",ISNUMBER(A12521)),VLOOKUP(A12521,Studies!A:BR,5,FALSE),"")</f>
        <v>Pravastatin</v>
      </c>
      <c r="F12521" s="249" t="str">
        <f>IF(AND(A12521&lt;&gt;"",ISNUMBER(A12521)),VLOOKUP(A12521,Studies!A:BR,6,FALSE),"")</f>
        <v>Plasma</v>
      </c>
      <c r="G12521" s="265">
        <v>7.9802960000000001</v>
      </c>
      <c r="H12521" s="192" t="s">
        <v>59</v>
      </c>
      <c r="I12521" s="185">
        <v>5.2509649999999999</v>
      </c>
      <c r="J12521" s="185" t="s">
        <v>938</v>
      </c>
      <c r="K12521" s="185" t="s">
        <v>115</v>
      </c>
      <c r="O12521" s="197">
        <v>0.25</v>
      </c>
    </row>
    <row r="12522" spans="1:15" x14ac:dyDescent="0.2">
      <c r="A12522" s="181">
        <v>440</v>
      </c>
      <c r="B12522" s="247" t="str">
        <f>IF(AND(A12522&lt;&gt;"",ISNUMBER(A12522)),VLOOKUP(A12522,Studies!A:BR,2,FALSE),"")</f>
        <v>Zhu 2003</v>
      </c>
      <c r="C12522" s="248" t="str">
        <f>IF(AND(A12522&lt;&gt;"",ISNUMBER(A12522)),VLOOKUP(A12522,Studies!A:BR,3,FALSE),"")</f>
        <v>https://pubmed.ncbi.nlm.nih.gov/12450532/</v>
      </c>
      <c r="D12522" s="248" t="str">
        <f>IF(AND(A12522&lt;&gt;"",ISNUMBER(A12522)),VLOOKUP(A12522,Studies!A:BR,4,FALSE),"")</f>
        <v>Healthy volunteers</v>
      </c>
      <c r="E12522" s="248" t="str">
        <f>IF(AND(A12522&lt;&gt;"",ISNUMBER(A12522)),VLOOKUP(A12522,Studies!A:BR,5,FALSE),"")</f>
        <v>Pravastatin</v>
      </c>
      <c r="F12522" s="249" t="str">
        <f>IF(AND(A12522&lt;&gt;"",ISNUMBER(A12522)),VLOOKUP(A12522,Studies!A:BR,6,FALSE),"")</f>
        <v>Plasma</v>
      </c>
      <c r="G12522" s="265">
        <v>10.02463</v>
      </c>
      <c r="H12522" s="192" t="s">
        <v>59</v>
      </c>
      <c r="I12522" s="185">
        <v>2.7799230000000001</v>
      </c>
      <c r="J12522" s="185" t="s">
        <v>938</v>
      </c>
      <c r="K12522" s="185" t="s">
        <v>115</v>
      </c>
      <c r="O12522" s="197">
        <v>0.25</v>
      </c>
    </row>
    <row r="12523" spans="1:15" x14ac:dyDescent="0.2">
      <c r="A12523" s="181">
        <v>440</v>
      </c>
      <c r="B12523" s="247" t="str">
        <f>IF(AND(A12523&lt;&gt;"",ISNUMBER(A12523)),VLOOKUP(A12523,Studies!A:BR,2,FALSE),"")</f>
        <v>Zhu 2003</v>
      </c>
      <c r="C12523" s="248" t="str">
        <f>IF(AND(A12523&lt;&gt;"",ISNUMBER(A12523)),VLOOKUP(A12523,Studies!A:BR,3,FALSE),"")</f>
        <v>https://pubmed.ncbi.nlm.nih.gov/12450532/</v>
      </c>
      <c r="D12523" s="248" t="str">
        <f>IF(AND(A12523&lt;&gt;"",ISNUMBER(A12523)),VLOOKUP(A12523,Studies!A:BR,4,FALSE),"")</f>
        <v>Healthy volunteers</v>
      </c>
      <c r="E12523" s="248" t="str">
        <f>IF(AND(A12523&lt;&gt;"",ISNUMBER(A12523)),VLOOKUP(A12523,Studies!A:BR,5,FALSE),"")</f>
        <v>Pravastatin</v>
      </c>
      <c r="F12523" s="249" t="str">
        <f>IF(AND(A12523&lt;&gt;"",ISNUMBER(A12523)),VLOOKUP(A12523,Studies!A:BR,6,FALSE),"")</f>
        <v>Plasma</v>
      </c>
      <c r="G12523" s="265">
        <v>11.99507</v>
      </c>
      <c r="H12523" s="192" t="s">
        <v>59</v>
      </c>
      <c r="I12523" s="185">
        <v>1.5444020000000001</v>
      </c>
      <c r="J12523" s="185" t="s">
        <v>938</v>
      </c>
      <c r="K12523" s="185" t="s">
        <v>115</v>
      </c>
      <c r="O12523" s="197">
        <v>0.25</v>
      </c>
    </row>
    <row r="12524" spans="1:15" x14ac:dyDescent="0.2">
      <c r="A12524" s="181">
        <v>440</v>
      </c>
      <c r="B12524" s="247" t="str">
        <f>IF(AND(A12524&lt;&gt;"",ISNUMBER(A12524)),VLOOKUP(A12524,Studies!A:BR,2,FALSE),"")</f>
        <v>Zhu 2003</v>
      </c>
      <c r="C12524" s="248" t="str">
        <f>IF(AND(A12524&lt;&gt;"",ISNUMBER(A12524)),VLOOKUP(A12524,Studies!A:BR,3,FALSE),"")</f>
        <v>https://pubmed.ncbi.nlm.nih.gov/12450532/</v>
      </c>
      <c r="D12524" s="248" t="str">
        <f>IF(AND(A12524&lt;&gt;"",ISNUMBER(A12524)),VLOOKUP(A12524,Studies!A:BR,4,FALSE),"")</f>
        <v>Healthy volunteers</v>
      </c>
      <c r="E12524" s="248" t="str">
        <f>IF(AND(A12524&lt;&gt;"",ISNUMBER(A12524)),VLOOKUP(A12524,Studies!A:BR,5,FALSE),"")</f>
        <v>Pravastatin</v>
      </c>
      <c r="F12524" s="249" t="str">
        <f>IF(AND(A12524&lt;&gt;"",ISNUMBER(A12524)),VLOOKUP(A12524,Studies!A:BR,6,FALSE),"")</f>
        <v>Plasma</v>
      </c>
      <c r="G12524" s="265">
        <v>16.00985</v>
      </c>
      <c r="H12524" s="192" t="s">
        <v>59</v>
      </c>
      <c r="I12524" s="185">
        <v>0.61776059999999999</v>
      </c>
      <c r="J12524" s="185" t="s">
        <v>938</v>
      </c>
      <c r="K12524" s="185" t="s">
        <v>115</v>
      </c>
      <c r="O12524" s="197">
        <v>0.25</v>
      </c>
    </row>
    <row r="12525" spans="1:15" x14ac:dyDescent="0.2">
      <c r="A12525" s="181">
        <v>722</v>
      </c>
      <c r="B12525" s="247" t="str">
        <f>IF(AND(A12525&lt;&gt;"",ISNUMBER(A12525)),VLOOKUP(A12525,Studies!A:BR,2,FALSE),"")</f>
        <v>Hulskotte 2003</v>
      </c>
      <c r="C12525" s="248" t="str">
        <f>IF(AND(A12525&lt;&gt;"",ISNUMBER(A12525)),VLOOKUP(A12525,Studies!A:BR,3,FALSE),"")</f>
        <v>https://pubmed.ncbi.nlm.nih.gov/23529734/</v>
      </c>
      <c r="D12525" s="248" t="str">
        <f>IF(AND(A12525&lt;&gt;"",ISNUMBER(A12525)),VLOOKUP(A12525,Studies!A:BR,4,FALSE),"")</f>
        <v>Pravastatin alone</v>
      </c>
      <c r="E12525" s="248" t="str">
        <f>IF(AND(A12525&lt;&gt;"",ISNUMBER(A12525)),VLOOKUP(A12525,Studies!A:BR,5,FALSE),"")</f>
        <v>Pravastatin</v>
      </c>
      <c r="F12525" s="249" t="str">
        <f>IF(AND(A12525&lt;&gt;"",ISNUMBER(A12525)),VLOOKUP(A12525,Studies!A:BR,6,FALSE),"")</f>
        <v>Plasma</v>
      </c>
      <c r="G12525" s="265">
        <v>0.51293599999999995</v>
      </c>
      <c r="H12525" s="192" t="s">
        <v>59</v>
      </c>
      <c r="I12525" s="185">
        <v>3.684059</v>
      </c>
      <c r="J12525" s="185" t="s">
        <v>938</v>
      </c>
      <c r="K12525" s="185" t="s">
        <v>115</v>
      </c>
      <c r="O12525" s="197">
        <v>0.25</v>
      </c>
    </row>
    <row r="12526" spans="1:15" x14ac:dyDescent="0.2">
      <c r="A12526" s="30">
        <v>722</v>
      </c>
      <c r="B12526" s="247" t="str">
        <f>IF(AND(A12526&lt;&gt;"",ISNUMBER(A12526)),VLOOKUP(A12526,Studies!A:BR,2,FALSE),"")</f>
        <v>Hulskotte 2003</v>
      </c>
      <c r="C12526" s="248" t="str">
        <f>IF(AND(A12526&lt;&gt;"",ISNUMBER(A12526)),VLOOKUP(A12526,Studies!A:BR,3,FALSE),"")</f>
        <v>https://pubmed.ncbi.nlm.nih.gov/23529734/</v>
      </c>
      <c r="D12526" s="248" t="str">
        <f>IF(AND(A12526&lt;&gt;"",ISNUMBER(A12526)),VLOOKUP(A12526,Studies!A:BR,4,FALSE),"")</f>
        <v>Pravastatin alone</v>
      </c>
      <c r="E12526" s="248" t="str">
        <f>IF(AND(A12526&lt;&gt;"",ISNUMBER(A12526)),VLOOKUP(A12526,Studies!A:BR,5,FALSE),"")</f>
        <v>Pravastatin</v>
      </c>
      <c r="F12526" s="249" t="str">
        <f>IF(AND(A12526&lt;&gt;"",ISNUMBER(A12526)),VLOOKUP(A12526,Studies!A:BR,6,FALSE),"")</f>
        <v>Plasma</v>
      </c>
      <c r="G12526" s="265">
        <v>0.78290199999999999</v>
      </c>
      <c r="H12526" s="192" t="s">
        <v>59</v>
      </c>
      <c r="I12526" s="185">
        <v>13.572290000000001</v>
      </c>
      <c r="J12526" s="185" t="s">
        <v>938</v>
      </c>
      <c r="K12526" s="185" t="s">
        <v>115</v>
      </c>
      <c r="O12526" s="197">
        <v>0.25</v>
      </c>
    </row>
    <row r="12527" spans="1:15" x14ac:dyDescent="0.2">
      <c r="A12527" s="30">
        <v>722</v>
      </c>
      <c r="B12527" s="247" t="str">
        <f>IF(AND(A12527&lt;&gt;"",ISNUMBER(A12527)),VLOOKUP(A12527,Studies!A:BR,2,FALSE),"")</f>
        <v>Hulskotte 2003</v>
      </c>
      <c r="C12527" s="248" t="str">
        <f>IF(AND(A12527&lt;&gt;"",ISNUMBER(A12527)),VLOOKUP(A12527,Studies!A:BR,3,FALSE),"")</f>
        <v>https://pubmed.ncbi.nlm.nih.gov/23529734/</v>
      </c>
      <c r="D12527" s="248" t="str">
        <f>IF(AND(A12527&lt;&gt;"",ISNUMBER(A12527)),VLOOKUP(A12527,Studies!A:BR,4,FALSE),"")</f>
        <v>Pravastatin alone</v>
      </c>
      <c r="E12527" s="248" t="str">
        <f>IF(AND(A12527&lt;&gt;"",ISNUMBER(A12527)),VLOOKUP(A12527,Studies!A:BR,5,FALSE),"")</f>
        <v>Pravastatin</v>
      </c>
      <c r="F12527" s="249" t="str">
        <f>IF(AND(A12527&lt;&gt;"",ISNUMBER(A12527)),VLOOKUP(A12527,Studies!A:BR,6,FALSE),"")</f>
        <v>Plasma</v>
      </c>
      <c r="G12527" s="265">
        <v>0.99887499999999996</v>
      </c>
      <c r="H12527" s="192" t="s">
        <v>59</v>
      </c>
      <c r="I12527" s="185">
        <v>21.460149999999999</v>
      </c>
      <c r="J12527" s="185" t="s">
        <v>938</v>
      </c>
      <c r="K12527" s="185" t="s">
        <v>115</v>
      </c>
      <c r="O12527" s="197">
        <v>0.25</v>
      </c>
    </row>
    <row r="12528" spans="1:15" x14ac:dyDescent="0.2">
      <c r="A12528" s="30">
        <v>722</v>
      </c>
      <c r="B12528" s="247" t="str">
        <f>IF(AND(A12528&lt;&gt;"",ISNUMBER(A12528)),VLOOKUP(A12528,Studies!A:BR,2,FALSE),"")</f>
        <v>Hulskotte 2003</v>
      </c>
      <c r="C12528" s="248" t="str">
        <f>IF(AND(A12528&lt;&gt;"",ISNUMBER(A12528)),VLOOKUP(A12528,Studies!A:BR,3,FALSE),"")</f>
        <v>https://pubmed.ncbi.nlm.nih.gov/23529734/</v>
      </c>
      <c r="D12528" s="248" t="str">
        <f>IF(AND(A12528&lt;&gt;"",ISNUMBER(A12528)),VLOOKUP(A12528,Studies!A:BR,4,FALSE),"")</f>
        <v>Pravastatin alone</v>
      </c>
      <c r="E12528" s="248" t="str">
        <f>IF(AND(A12528&lt;&gt;"",ISNUMBER(A12528)),VLOOKUP(A12528,Studies!A:BR,5,FALSE),"")</f>
        <v>Pravastatin</v>
      </c>
      <c r="F12528" s="249" t="str">
        <f>IF(AND(A12528&lt;&gt;"",ISNUMBER(A12528)),VLOOKUP(A12528,Studies!A:BR,6,FALSE),"")</f>
        <v>Plasma</v>
      </c>
      <c r="G12528" s="265">
        <v>1.511811</v>
      </c>
      <c r="H12528" s="192" t="s">
        <v>59</v>
      </c>
      <c r="I12528" s="185">
        <v>24.709109999999999</v>
      </c>
      <c r="J12528" s="185" t="s">
        <v>938</v>
      </c>
      <c r="K12528" s="185" t="s">
        <v>115</v>
      </c>
      <c r="L12528" s="193">
        <v>19.767399999999999</v>
      </c>
      <c r="M12528" s="193" t="s">
        <v>938</v>
      </c>
      <c r="N12528" s="193" t="s">
        <v>116</v>
      </c>
      <c r="O12528" s="197">
        <v>0.25</v>
      </c>
    </row>
    <row r="12529" spans="1:15" x14ac:dyDescent="0.2">
      <c r="A12529" s="181">
        <v>722</v>
      </c>
      <c r="B12529" s="247" t="str">
        <f>IF(AND(A12529&lt;&gt;"",ISNUMBER(A12529)),VLOOKUP(A12529,Studies!A:BR,2,FALSE),"")</f>
        <v>Hulskotte 2003</v>
      </c>
      <c r="C12529" s="248" t="str">
        <f>IF(AND(A12529&lt;&gt;"",ISNUMBER(A12529)),VLOOKUP(A12529,Studies!A:BR,3,FALSE),"")</f>
        <v>https://pubmed.ncbi.nlm.nih.gov/23529734/</v>
      </c>
      <c r="D12529" s="248" t="str">
        <f>IF(AND(A12529&lt;&gt;"",ISNUMBER(A12529)),VLOOKUP(A12529,Studies!A:BR,4,FALSE),"")</f>
        <v>Pravastatin alone</v>
      </c>
      <c r="E12529" s="248" t="str">
        <f>IF(AND(A12529&lt;&gt;"",ISNUMBER(A12529)),VLOOKUP(A12529,Studies!A:BR,5,FALSE),"")</f>
        <v>Pravastatin</v>
      </c>
      <c r="F12529" s="249" t="str">
        <f>IF(AND(A12529&lt;&gt;"",ISNUMBER(A12529)),VLOOKUP(A12529,Studies!A:BR,6,FALSE),"")</f>
        <v>Plasma</v>
      </c>
      <c r="G12529" s="265">
        <v>1.9977499999999999</v>
      </c>
      <c r="H12529" s="192" t="s">
        <v>59</v>
      </c>
      <c r="I12529" s="185">
        <v>27.789300000000001</v>
      </c>
      <c r="J12529" s="185" t="s">
        <v>938</v>
      </c>
      <c r="K12529" s="185" t="s">
        <v>115</v>
      </c>
      <c r="L12529" s="193">
        <v>18.792629999999999</v>
      </c>
      <c r="M12529" s="193" t="s">
        <v>938</v>
      </c>
      <c r="N12529" s="193" t="s">
        <v>116</v>
      </c>
      <c r="O12529" s="197">
        <v>0.25</v>
      </c>
    </row>
    <row r="12530" spans="1:15" x14ac:dyDescent="0.2">
      <c r="A12530" s="181">
        <v>722</v>
      </c>
      <c r="B12530" s="247" t="str">
        <f>IF(AND(A12530&lt;&gt;"",ISNUMBER(A12530)),VLOOKUP(A12530,Studies!A:BR,2,FALSE),"")</f>
        <v>Hulskotte 2003</v>
      </c>
      <c r="C12530" s="248" t="str">
        <f>IF(AND(A12530&lt;&gt;"",ISNUMBER(A12530)),VLOOKUP(A12530,Studies!A:BR,3,FALSE),"")</f>
        <v>https://pubmed.ncbi.nlm.nih.gov/23529734/</v>
      </c>
      <c r="D12530" s="248" t="str">
        <f>IF(AND(A12530&lt;&gt;"",ISNUMBER(A12530)),VLOOKUP(A12530,Studies!A:BR,4,FALSE),"")</f>
        <v>Pravastatin alone</v>
      </c>
      <c r="E12530" s="248" t="str">
        <f>IF(AND(A12530&lt;&gt;"",ISNUMBER(A12530)),VLOOKUP(A12530,Studies!A:BR,5,FALSE),"")</f>
        <v>Pravastatin</v>
      </c>
      <c r="F12530" s="249" t="str">
        <f>IF(AND(A12530&lt;&gt;"",ISNUMBER(A12530)),VLOOKUP(A12530,Studies!A:BR,6,FALSE),"")</f>
        <v>Plasma</v>
      </c>
      <c r="G12530" s="265">
        <v>3.995501</v>
      </c>
      <c r="H12530" s="192" t="s">
        <v>59</v>
      </c>
      <c r="I12530" s="185">
        <v>12.35483</v>
      </c>
      <c r="J12530" s="185" t="s">
        <v>938</v>
      </c>
      <c r="K12530" s="185" t="s">
        <v>115</v>
      </c>
      <c r="L12530" s="193">
        <v>7.5842470000000004</v>
      </c>
      <c r="M12530" s="193" t="s">
        <v>938</v>
      </c>
      <c r="N12530" s="193" t="s">
        <v>116</v>
      </c>
      <c r="O12530" s="197">
        <v>0.25</v>
      </c>
    </row>
    <row r="12531" spans="1:15" x14ac:dyDescent="0.2">
      <c r="A12531" s="181">
        <v>722</v>
      </c>
      <c r="B12531" s="247" t="str">
        <f>IF(AND(A12531&lt;&gt;"",ISNUMBER(A12531)),VLOOKUP(A12531,Studies!A:BR,2,FALSE),"")</f>
        <v>Hulskotte 2003</v>
      </c>
      <c r="C12531" s="248" t="str">
        <f>IF(AND(A12531&lt;&gt;"",ISNUMBER(A12531)),VLOOKUP(A12531,Studies!A:BR,3,FALSE),"")</f>
        <v>https://pubmed.ncbi.nlm.nih.gov/23529734/</v>
      </c>
      <c r="D12531" s="248" t="str">
        <f>IF(AND(A12531&lt;&gt;"",ISNUMBER(A12531)),VLOOKUP(A12531,Studies!A:BR,4,FALSE),"")</f>
        <v>Pravastatin alone</v>
      </c>
      <c r="E12531" s="248" t="str">
        <f>IF(AND(A12531&lt;&gt;"",ISNUMBER(A12531)),VLOOKUP(A12531,Studies!A:BR,5,FALSE),"")</f>
        <v>Pravastatin</v>
      </c>
      <c r="F12531" s="249" t="str">
        <f>IF(AND(A12531&lt;&gt;"",ISNUMBER(A12531)),VLOOKUP(A12531,Studies!A:BR,6,FALSE),"")</f>
        <v>Plasma</v>
      </c>
      <c r="G12531" s="265">
        <v>5.9932509999999999</v>
      </c>
      <c r="H12531" s="192" t="s">
        <v>59</v>
      </c>
      <c r="I12531" s="185">
        <v>3.314425</v>
      </c>
      <c r="J12531" s="185" t="s">
        <v>938</v>
      </c>
      <c r="K12531" s="185" t="s">
        <v>115</v>
      </c>
      <c r="L12531" s="193">
        <v>1.9411579999999999</v>
      </c>
      <c r="M12531" s="193" t="s">
        <v>938</v>
      </c>
      <c r="N12531" s="193" t="s">
        <v>116</v>
      </c>
      <c r="O12531" s="197">
        <v>0.25</v>
      </c>
    </row>
    <row r="12532" spans="1:15" x14ac:dyDescent="0.2">
      <c r="A12532" s="181">
        <v>722</v>
      </c>
      <c r="B12532" s="247" t="str">
        <f>IF(AND(A12532&lt;&gt;"",ISNUMBER(A12532)),VLOOKUP(A12532,Studies!A:BR,2,FALSE),"")</f>
        <v>Hulskotte 2003</v>
      </c>
      <c r="C12532" s="248" t="str">
        <f>IF(AND(A12532&lt;&gt;"",ISNUMBER(A12532)),VLOOKUP(A12532,Studies!A:BR,3,FALSE),"")</f>
        <v>https://pubmed.ncbi.nlm.nih.gov/23529734/</v>
      </c>
      <c r="D12532" s="248" t="str">
        <f>IF(AND(A12532&lt;&gt;"",ISNUMBER(A12532)),VLOOKUP(A12532,Studies!A:BR,4,FALSE),"")</f>
        <v>Pravastatin alone</v>
      </c>
      <c r="E12532" s="248" t="str">
        <f>IF(AND(A12532&lt;&gt;"",ISNUMBER(A12532)),VLOOKUP(A12532,Studies!A:BR,5,FALSE),"")</f>
        <v>Pravastatin</v>
      </c>
      <c r="F12532" s="249" t="str">
        <f>IF(AND(A12532&lt;&gt;"",ISNUMBER(A12532)),VLOOKUP(A12532,Studies!A:BR,6,FALSE),"")</f>
        <v>Plasma</v>
      </c>
      <c r="G12532" s="265">
        <v>7.9910009999999998</v>
      </c>
      <c r="H12532" s="192" t="s">
        <v>59</v>
      </c>
      <c r="I12532" s="185">
        <v>1.5811740000000001</v>
      </c>
      <c r="J12532" s="185" t="s">
        <v>938</v>
      </c>
      <c r="K12532" s="185" t="s">
        <v>115</v>
      </c>
      <c r="L12532" s="193">
        <v>0.95611900000000005</v>
      </c>
      <c r="M12532" s="193" t="s">
        <v>938</v>
      </c>
      <c r="N12532" s="193" t="s">
        <v>116</v>
      </c>
      <c r="O12532" s="197">
        <v>0.25</v>
      </c>
    </row>
    <row r="12533" spans="1:15" x14ac:dyDescent="0.2">
      <c r="A12533" s="181">
        <v>722</v>
      </c>
      <c r="B12533" s="247" t="str">
        <f>IF(AND(A12533&lt;&gt;"",ISNUMBER(A12533)),VLOOKUP(A12533,Studies!A:BR,2,FALSE),"")</f>
        <v>Hulskotte 2003</v>
      </c>
      <c r="C12533" s="248" t="str">
        <f>IF(AND(A12533&lt;&gt;"",ISNUMBER(A12533)),VLOOKUP(A12533,Studies!A:BR,3,FALSE),"")</f>
        <v>https://pubmed.ncbi.nlm.nih.gov/23529734/</v>
      </c>
      <c r="D12533" s="248" t="str">
        <f>IF(AND(A12533&lt;&gt;"",ISNUMBER(A12533)),VLOOKUP(A12533,Studies!A:BR,4,FALSE),"")</f>
        <v>Pravastatin alone</v>
      </c>
      <c r="E12533" s="248" t="str">
        <f>IF(AND(A12533&lt;&gt;"",ISNUMBER(A12533)),VLOOKUP(A12533,Studies!A:BR,5,FALSE),"")</f>
        <v>Pravastatin</v>
      </c>
      <c r="F12533" s="249" t="str">
        <f>IF(AND(A12533&lt;&gt;"",ISNUMBER(A12533)),VLOOKUP(A12533,Studies!A:BR,6,FALSE),"")</f>
        <v>Plasma</v>
      </c>
      <c r="G12533" s="265">
        <v>11.986499999999999</v>
      </c>
      <c r="H12533" s="192" t="s">
        <v>59</v>
      </c>
      <c r="I12533" s="185">
        <v>0.53652699999999998</v>
      </c>
      <c r="J12533" s="185" t="s">
        <v>938</v>
      </c>
      <c r="K12533" s="185" t="s">
        <v>115</v>
      </c>
      <c r="L12533" s="193">
        <v>0.28651599999999999</v>
      </c>
      <c r="M12533" s="193" t="s">
        <v>938</v>
      </c>
      <c r="N12533" s="193" t="s">
        <v>116</v>
      </c>
      <c r="O12533" s="197">
        <v>0.25</v>
      </c>
    </row>
    <row r="12534" spans="1:15" x14ac:dyDescent="0.2">
      <c r="A12534" s="181">
        <v>722</v>
      </c>
      <c r="B12534" s="247" t="str">
        <f>IF(AND(A12534&lt;&gt;"",ISNUMBER(A12534)),VLOOKUP(A12534,Studies!A:BR,2,FALSE),"")</f>
        <v>Hulskotte 2003</v>
      </c>
      <c r="C12534" s="248" t="str">
        <f>IF(AND(A12534&lt;&gt;"",ISNUMBER(A12534)),VLOOKUP(A12534,Studies!A:BR,3,FALSE),"")</f>
        <v>https://pubmed.ncbi.nlm.nih.gov/23529734/</v>
      </c>
      <c r="D12534" s="248" t="str">
        <f>IF(AND(A12534&lt;&gt;"",ISNUMBER(A12534)),VLOOKUP(A12534,Studies!A:BR,4,FALSE),"")</f>
        <v>Pravastatin alone</v>
      </c>
      <c r="E12534" s="248" t="str">
        <f>IF(AND(A12534&lt;&gt;"",ISNUMBER(A12534)),VLOOKUP(A12534,Studies!A:BR,5,FALSE),"")</f>
        <v>Pravastatin</v>
      </c>
      <c r="F12534" s="249" t="str">
        <f>IF(AND(A12534&lt;&gt;"",ISNUMBER(A12534)),VLOOKUP(A12534,Studies!A:BR,6,FALSE),"")</f>
        <v>Plasma</v>
      </c>
      <c r="G12534" s="265">
        <v>23.972999999999999</v>
      </c>
      <c r="H12534" s="192" t="s">
        <v>59</v>
      </c>
      <c r="I12534" s="185">
        <v>0.20716999999999999</v>
      </c>
      <c r="J12534" s="185" t="s">
        <v>938</v>
      </c>
      <c r="K12534" s="185" t="s">
        <v>115</v>
      </c>
      <c r="N12534" s="193" t="s">
        <v>116</v>
      </c>
      <c r="O12534" s="197">
        <v>0.25</v>
      </c>
    </row>
    <row r="12535" spans="1:15" x14ac:dyDescent="0.2">
      <c r="A12535" s="91">
        <v>1348</v>
      </c>
      <c r="B12535" s="247" t="str">
        <f>IF(AND(A12535&lt;&gt;"",ISNUMBER(A12535)),VLOOKUP(A12535,Studies!A:BR,2,FALSE),"")</f>
        <v>Lutz 2018</v>
      </c>
      <c r="C12535" s="248" t="str">
        <f>IF(AND(A12535&lt;&gt;"",ISNUMBER(A12535)),VLOOKUP(A12535,Studies!A:BR,3,FALSE),"")</f>
        <v>https://pubmed.ncbi.nlm.nih.gov/29569723/</v>
      </c>
      <c r="D12535" s="248" t="str">
        <f>IF(AND(A12535&lt;&gt;"",ISNUMBER(A12535)),VLOOKUP(A12535,Studies!A:BR,4,FALSE),"")</f>
        <v>Cohort 1, Control</v>
      </c>
      <c r="E12535" s="248" t="str">
        <f>IF(AND(A12535&lt;&gt;"",ISNUMBER(A12535)),VLOOKUP(A12535,Studies!A:BR,5,FALSE),"")</f>
        <v>Midazolam</v>
      </c>
      <c r="F12535" s="249" t="str">
        <f>IF(AND(A12535&lt;&gt;"",ISNUMBER(A12535)),VLOOKUP(A12535,Studies!A:BR,6,FALSE),"")</f>
        <v>Plasma</v>
      </c>
      <c r="G12535" s="265">
        <v>0.25</v>
      </c>
      <c r="H12535" s="192" t="s">
        <v>59</v>
      </c>
      <c r="I12535" s="185">
        <v>4.2504309999999998</v>
      </c>
      <c r="J12535" s="185" t="s">
        <v>938</v>
      </c>
      <c r="K12535" s="185" t="s">
        <v>115</v>
      </c>
      <c r="L12535" s="193">
        <v>2.772634</v>
      </c>
      <c r="M12535" s="193" t="s">
        <v>938</v>
      </c>
      <c r="N12535" s="193" t="s">
        <v>116</v>
      </c>
      <c r="O12535" s="59">
        <v>0.1</v>
      </c>
    </row>
    <row r="12536" spans="1:15" x14ac:dyDescent="0.2">
      <c r="A12536" s="91">
        <v>1348</v>
      </c>
      <c r="B12536" s="247" t="str">
        <f>IF(AND(A12536&lt;&gt;"",ISNUMBER(A12536)),VLOOKUP(A12536,Studies!A:BR,2,FALSE),"")</f>
        <v>Lutz 2018</v>
      </c>
      <c r="C12536" s="248" t="str">
        <f>IF(AND(A12536&lt;&gt;"",ISNUMBER(A12536)),VLOOKUP(A12536,Studies!A:BR,3,FALSE),"")</f>
        <v>https://pubmed.ncbi.nlm.nih.gov/29569723/</v>
      </c>
      <c r="D12536" s="248" t="str">
        <f>IF(AND(A12536&lt;&gt;"",ISNUMBER(A12536)),VLOOKUP(A12536,Studies!A:BR,4,FALSE),"")</f>
        <v>Cohort 1, Control</v>
      </c>
      <c r="E12536" s="248" t="str">
        <f>IF(AND(A12536&lt;&gt;"",ISNUMBER(A12536)),VLOOKUP(A12536,Studies!A:BR,5,FALSE),"")</f>
        <v>Midazolam</v>
      </c>
      <c r="F12536" s="249" t="str">
        <f>IF(AND(A12536&lt;&gt;"",ISNUMBER(A12536)),VLOOKUP(A12536,Studies!A:BR,6,FALSE),"")</f>
        <v>Plasma</v>
      </c>
      <c r="G12536" s="265">
        <v>0.5</v>
      </c>
      <c r="H12536" s="192" t="s">
        <v>59</v>
      </c>
      <c r="I12536" s="185">
        <v>9.4925499999999996</v>
      </c>
      <c r="J12536" s="185" t="s">
        <v>938</v>
      </c>
      <c r="K12536" s="185" t="s">
        <v>115</v>
      </c>
      <c r="N12536" s="193" t="s">
        <v>116</v>
      </c>
      <c r="O12536" s="197">
        <v>0.1</v>
      </c>
    </row>
    <row r="12537" spans="1:15" x14ac:dyDescent="0.2">
      <c r="A12537" s="91">
        <v>1348</v>
      </c>
      <c r="B12537" s="247" t="str">
        <f>IF(AND(A12537&lt;&gt;"",ISNUMBER(A12537)),VLOOKUP(A12537,Studies!A:BR,2,FALSE),"")</f>
        <v>Lutz 2018</v>
      </c>
      <c r="C12537" s="248" t="str">
        <f>IF(AND(A12537&lt;&gt;"",ISNUMBER(A12537)),VLOOKUP(A12537,Studies!A:BR,3,FALSE),"")</f>
        <v>https://pubmed.ncbi.nlm.nih.gov/29569723/</v>
      </c>
      <c r="D12537" s="248" t="str">
        <f>IF(AND(A12537&lt;&gt;"",ISNUMBER(A12537)),VLOOKUP(A12537,Studies!A:BR,4,FALSE),"")</f>
        <v>Cohort 1, Control</v>
      </c>
      <c r="E12537" s="248" t="str">
        <f>IF(AND(A12537&lt;&gt;"",ISNUMBER(A12537)),VLOOKUP(A12537,Studies!A:BR,5,FALSE),"")</f>
        <v>Midazolam</v>
      </c>
      <c r="F12537" s="249" t="str">
        <f>IF(AND(A12537&lt;&gt;"",ISNUMBER(A12537)),VLOOKUP(A12537,Studies!A:BR,6,FALSE),"")</f>
        <v>Plasma</v>
      </c>
      <c r="G12537" s="265">
        <v>0.75</v>
      </c>
      <c r="H12537" s="192" t="s">
        <v>59</v>
      </c>
      <c r="I12537" s="185">
        <v>11.604340000000001</v>
      </c>
      <c r="J12537" s="185" t="s">
        <v>938</v>
      </c>
      <c r="K12537" s="185" t="s">
        <v>115</v>
      </c>
      <c r="N12537" s="193" t="s">
        <v>116</v>
      </c>
      <c r="O12537" s="197">
        <v>0.1</v>
      </c>
    </row>
    <row r="12538" spans="1:15" x14ac:dyDescent="0.2">
      <c r="A12538" s="91">
        <v>1348</v>
      </c>
      <c r="B12538" s="247" t="str">
        <f>IF(AND(A12538&lt;&gt;"",ISNUMBER(A12538)),VLOOKUP(A12538,Studies!A:BR,2,FALSE),"")</f>
        <v>Lutz 2018</v>
      </c>
      <c r="C12538" s="248" t="str">
        <f>IF(AND(A12538&lt;&gt;"",ISNUMBER(A12538)),VLOOKUP(A12538,Studies!A:BR,3,FALSE),"")</f>
        <v>https://pubmed.ncbi.nlm.nih.gov/29569723/</v>
      </c>
      <c r="D12538" s="248" t="str">
        <f>IF(AND(A12538&lt;&gt;"",ISNUMBER(A12538)),VLOOKUP(A12538,Studies!A:BR,4,FALSE),"")</f>
        <v>Cohort 1, Control</v>
      </c>
      <c r="E12538" s="248" t="str">
        <f>IF(AND(A12538&lt;&gt;"",ISNUMBER(A12538)),VLOOKUP(A12538,Studies!A:BR,5,FALSE),"")</f>
        <v>Midazolam</v>
      </c>
      <c r="F12538" s="249" t="str">
        <f>IF(AND(A12538&lt;&gt;"",ISNUMBER(A12538)),VLOOKUP(A12538,Studies!A:BR,6,FALSE),"")</f>
        <v>Plasma</v>
      </c>
      <c r="G12538" s="265">
        <v>1</v>
      </c>
      <c r="H12538" s="192" t="s">
        <v>59</v>
      </c>
      <c r="I12538" s="185">
        <v>10.14991</v>
      </c>
      <c r="J12538" s="185" t="s">
        <v>938</v>
      </c>
      <c r="K12538" s="185" t="s">
        <v>115</v>
      </c>
      <c r="N12538" s="193" t="s">
        <v>116</v>
      </c>
      <c r="O12538" s="197">
        <v>0.1</v>
      </c>
    </row>
    <row r="12539" spans="1:15" x14ac:dyDescent="0.2">
      <c r="A12539" s="91">
        <v>1348</v>
      </c>
      <c r="B12539" s="247" t="str">
        <f>IF(AND(A12539&lt;&gt;"",ISNUMBER(A12539)),VLOOKUP(A12539,Studies!A:BR,2,FALSE),"")</f>
        <v>Lutz 2018</v>
      </c>
      <c r="C12539" s="248" t="str">
        <f>IF(AND(A12539&lt;&gt;"",ISNUMBER(A12539)),VLOOKUP(A12539,Studies!A:BR,3,FALSE),"")</f>
        <v>https://pubmed.ncbi.nlm.nih.gov/29569723/</v>
      </c>
      <c r="D12539" s="248" t="str">
        <f>IF(AND(A12539&lt;&gt;"",ISNUMBER(A12539)),VLOOKUP(A12539,Studies!A:BR,4,FALSE),"")</f>
        <v>Cohort 1, Control</v>
      </c>
      <c r="E12539" s="248" t="str">
        <f>IF(AND(A12539&lt;&gt;"",ISNUMBER(A12539)),VLOOKUP(A12539,Studies!A:BR,5,FALSE),"")</f>
        <v>Midazolam</v>
      </c>
      <c r="F12539" s="249" t="str">
        <f>IF(AND(A12539&lt;&gt;"",ISNUMBER(A12539)),VLOOKUP(A12539,Studies!A:BR,6,FALSE),"")</f>
        <v>Plasma</v>
      </c>
      <c r="G12539" s="265">
        <v>1.5</v>
      </c>
      <c r="H12539" s="192" t="s">
        <v>59</v>
      </c>
      <c r="I12539" s="185">
        <v>6.6419259999999998</v>
      </c>
      <c r="J12539" s="185" t="s">
        <v>938</v>
      </c>
      <c r="K12539" s="185" t="s">
        <v>115</v>
      </c>
      <c r="N12539" s="193" t="s">
        <v>116</v>
      </c>
      <c r="O12539" s="197">
        <v>0.1</v>
      </c>
    </row>
    <row r="12540" spans="1:15" x14ac:dyDescent="0.2">
      <c r="A12540" s="91">
        <v>1348</v>
      </c>
      <c r="B12540" s="247" t="str">
        <f>IF(AND(A12540&lt;&gt;"",ISNUMBER(A12540)),VLOOKUP(A12540,Studies!A:BR,2,FALSE),"")</f>
        <v>Lutz 2018</v>
      </c>
      <c r="C12540" s="248" t="str">
        <f>IF(AND(A12540&lt;&gt;"",ISNUMBER(A12540)),VLOOKUP(A12540,Studies!A:BR,3,FALSE),"")</f>
        <v>https://pubmed.ncbi.nlm.nih.gov/29569723/</v>
      </c>
      <c r="D12540" s="248" t="str">
        <f>IF(AND(A12540&lt;&gt;"",ISNUMBER(A12540)),VLOOKUP(A12540,Studies!A:BR,4,FALSE),"")</f>
        <v>Cohort 1, Control</v>
      </c>
      <c r="E12540" s="248" t="str">
        <f>IF(AND(A12540&lt;&gt;"",ISNUMBER(A12540)),VLOOKUP(A12540,Studies!A:BR,5,FALSE),"")</f>
        <v>Midazolam</v>
      </c>
      <c r="F12540" s="249" t="str">
        <f>IF(AND(A12540&lt;&gt;"",ISNUMBER(A12540)),VLOOKUP(A12540,Studies!A:BR,6,FALSE),"")</f>
        <v>Plasma</v>
      </c>
      <c r="G12540" s="265">
        <v>2</v>
      </c>
      <c r="H12540" s="192" t="s">
        <v>59</v>
      </c>
      <c r="I12540" s="185">
        <v>4.5957739999999996</v>
      </c>
      <c r="J12540" s="185" t="s">
        <v>938</v>
      </c>
      <c r="K12540" s="185" t="s">
        <v>115</v>
      </c>
      <c r="N12540" s="193" t="s">
        <v>116</v>
      </c>
      <c r="O12540" s="197">
        <v>0.1</v>
      </c>
    </row>
    <row r="12541" spans="1:15" x14ac:dyDescent="0.2">
      <c r="A12541" s="91">
        <v>1348</v>
      </c>
      <c r="B12541" s="247" t="str">
        <f>IF(AND(A12541&lt;&gt;"",ISNUMBER(A12541)),VLOOKUP(A12541,Studies!A:BR,2,FALSE),"")</f>
        <v>Lutz 2018</v>
      </c>
      <c r="C12541" s="248" t="str">
        <f>IF(AND(A12541&lt;&gt;"",ISNUMBER(A12541)),VLOOKUP(A12541,Studies!A:BR,3,FALSE),"")</f>
        <v>https://pubmed.ncbi.nlm.nih.gov/29569723/</v>
      </c>
      <c r="D12541" s="248" t="str">
        <f>IF(AND(A12541&lt;&gt;"",ISNUMBER(A12541)),VLOOKUP(A12541,Studies!A:BR,4,FALSE),"")</f>
        <v>Cohort 1, Control</v>
      </c>
      <c r="E12541" s="248" t="str">
        <f>IF(AND(A12541&lt;&gt;"",ISNUMBER(A12541)),VLOOKUP(A12541,Studies!A:BR,5,FALSE),"")</f>
        <v>Midazolam</v>
      </c>
      <c r="F12541" s="249" t="str">
        <f>IF(AND(A12541&lt;&gt;"",ISNUMBER(A12541)),VLOOKUP(A12541,Studies!A:BR,6,FALSE),"")</f>
        <v>Plasma</v>
      </c>
      <c r="G12541" s="265">
        <v>4</v>
      </c>
      <c r="H12541" s="192" t="s">
        <v>59</v>
      </c>
      <c r="I12541" s="185">
        <v>1.8405320000000001</v>
      </c>
      <c r="J12541" s="185" t="s">
        <v>938</v>
      </c>
      <c r="K12541" s="185" t="s">
        <v>115</v>
      </c>
      <c r="N12541" s="193" t="s">
        <v>116</v>
      </c>
      <c r="O12541" s="197">
        <v>0.1</v>
      </c>
    </row>
    <row r="12542" spans="1:15" x14ac:dyDescent="0.2">
      <c r="A12542" s="91">
        <v>1348</v>
      </c>
      <c r="B12542" s="247" t="str">
        <f>IF(AND(A12542&lt;&gt;"",ISNUMBER(A12542)),VLOOKUP(A12542,Studies!A:BR,2,FALSE),"")</f>
        <v>Lutz 2018</v>
      </c>
      <c r="C12542" s="248" t="str">
        <f>IF(AND(A12542&lt;&gt;"",ISNUMBER(A12542)),VLOOKUP(A12542,Studies!A:BR,3,FALSE),"")</f>
        <v>https://pubmed.ncbi.nlm.nih.gov/29569723/</v>
      </c>
      <c r="D12542" s="248" t="str">
        <f>IF(AND(A12542&lt;&gt;"",ISNUMBER(A12542)),VLOOKUP(A12542,Studies!A:BR,4,FALSE),"")</f>
        <v>Cohort 1, Control</v>
      </c>
      <c r="E12542" s="248" t="str">
        <f>IF(AND(A12542&lt;&gt;"",ISNUMBER(A12542)),VLOOKUP(A12542,Studies!A:BR,5,FALSE),"")</f>
        <v>Midazolam</v>
      </c>
      <c r="F12542" s="249" t="str">
        <f>IF(AND(A12542&lt;&gt;"",ISNUMBER(A12542)),VLOOKUP(A12542,Studies!A:BR,6,FALSE),"")</f>
        <v>Plasma</v>
      </c>
      <c r="G12542" s="265">
        <v>8</v>
      </c>
      <c r="H12542" s="192" t="s">
        <v>59</v>
      </c>
      <c r="I12542" s="185">
        <v>0.70492379999999999</v>
      </c>
      <c r="J12542" s="185" t="s">
        <v>938</v>
      </c>
      <c r="K12542" s="185" t="s">
        <v>115</v>
      </c>
      <c r="N12542" s="193" t="s">
        <v>116</v>
      </c>
      <c r="O12542" s="197">
        <v>0.1</v>
      </c>
    </row>
    <row r="12543" spans="1:15" x14ac:dyDescent="0.2">
      <c r="A12543" s="91">
        <v>1348</v>
      </c>
      <c r="B12543" s="247" t="str">
        <f>IF(AND(A12543&lt;&gt;"",ISNUMBER(A12543)),VLOOKUP(A12543,Studies!A:BR,2,FALSE),"")</f>
        <v>Lutz 2018</v>
      </c>
      <c r="C12543" s="248" t="str">
        <f>IF(AND(A12543&lt;&gt;"",ISNUMBER(A12543)),VLOOKUP(A12543,Studies!A:BR,3,FALSE),"")</f>
        <v>https://pubmed.ncbi.nlm.nih.gov/29569723/</v>
      </c>
      <c r="D12543" s="248" t="str">
        <f>IF(AND(A12543&lt;&gt;"",ISNUMBER(A12543)),VLOOKUP(A12543,Studies!A:BR,4,FALSE),"")</f>
        <v>Cohort 1, Control</v>
      </c>
      <c r="E12543" s="248" t="str">
        <f>IF(AND(A12543&lt;&gt;"",ISNUMBER(A12543)),VLOOKUP(A12543,Studies!A:BR,5,FALSE),"")</f>
        <v>Midazolam</v>
      </c>
      <c r="F12543" s="249" t="str">
        <f>IF(AND(A12543&lt;&gt;"",ISNUMBER(A12543)),VLOOKUP(A12543,Studies!A:BR,6,FALSE),"")</f>
        <v>Plasma</v>
      </c>
      <c r="G12543" s="265">
        <v>12</v>
      </c>
      <c r="H12543" s="192" t="s">
        <v>59</v>
      </c>
      <c r="I12543" s="185">
        <v>0.39899669999999998</v>
      </c>
      <c r="J12543" s="185" t="s">
        <v>938</v>
      </c>
      <c r="K12543" s="185" t="s">
        <v>115</v>
      </c>
      <c r="N12543" s="193" t="s">
        <v>116</v>
      </c>
      <c r="O12543" s="197">
        <v>0.1</v>
      </c>
    </row>
    <row r="12544" spans="1:15" x14ac:dyDescent="0.2">
      <c r="A12544" s="91">
        <v>1349</v>
      </c>
      <c r="B12544" s="247" t="str">
        <f>IF(AND(A12544&lt;&gt;"",ISNUMBER(A12544)),VLOOKUP(A12544,Studies!A:BR,2,FALSE),"")</f>
        <v>Lutz 2018</v>
      </c>
      <c r="C12544" s="248" t="str">
        <f>IF(AND(A12544&lt;&gt;"",ISNUMBER(A12544)),VLOOKUP(A12544,Studies!A:BR,3,FALSE),"")</f>
        <v>https://pubmed.ncbi.nlm.nih.gov/29569723/</v>
      </c>
      <c r="D12544" s="248" t="str">
        <f>IF(AND(A12544&lt;&gt;"",ISNUMBER(A12544)),VLOOKUP(A12544,Studies!A:BR,4,FALSE),"")</f>
        <v>Cohort 2, Control</v>
      </c>
      <c r="E12544" s="248" t="str">
        <f>IF(AND(A12544&lt;&gt;"",ISNUMBER(A12544)),VLOOKUP(A12544,Studies!A:BR,5,FALSE),"")</f>
        <v>Midazolam</v>
      </c>
      <c r="F12544" s="249" t="str">
        <f>IF(AND(A12544&lt;&gt;"",ISNUMBER(A12544)),VLOOKUP(A12544,Studies!A:BR,6,FALSE),"")</f>
        <v>Plasma</v>
      </c>
      <c r="G12544" s="265">
        <v>0.25</v>
      </c>
      <c r="H12544" s="192" t="s">
        <v>59</v>
      </c>
      <c r="I12544" s="185">
        <v>3.6356459999999999</v>
      </c>
      <c r="J12544" s="185" t="s">
        <v>938</v>
      </c>
      <c r="K12544" s="185" t="s">
        <v>115</v>
      </c>
      <c r="N12544" s="193" t="s">
        <v>116</v>
      </c>
      <c r="O12544" s="197">
        <v>0.1</v>
      </c>
    </row>
    <row r="12545" spans="1:15" x14ac:dyDescent="0.2">
      <c r="A12545" s="91">
        <v>1349</v>
      </c>
      <c r="B12545" s="247" t="str">
        <f>IF(AND(A12545&lt;&gt;"",ISNUMBER(A12545)),VLOOKUP(A12545,Studies!A:BR,2,FALSE),"")</f>
        <v>Lutz 2018</v>
      </c>
      <c r="C12545" s="248" t="str">
        <f>IF(AND(A12545&lt;&gt;"",ISNUMBER(A12545)),VLOOKUP(A12545,Studies!A:BR,3,FALSE),"")</f>
        <v>https://pubmed.ncbi.nlm.nih.gov/29569723/</v>
      </c>
      <c r="D12545" s="248" t="str">
        <f>IF(AND(A12545&lt;&gt;"",ISNUMBER(A12545)),VLOOKUP(A12545,Studies!A:BR,4,FALSE),"")</f>
        <v>Cohort 2, Control</v>
      </c>
      <c r="E12545" s="248" t="str">
        <f>IF(AND(A12545&lt;&gt;"",ISNUMBER(A12545)),VLOOKUP(A12545,Studies!A:BR,5,FALSE),"")</f>
        <v>Midazolam</v>
      </c>
      <c r="F12545" s="249" t="str">
        <f>IF(AND(A12545&lt;&gt;"",ISNUMBER(A12545)),VLOOKUP(A12545,Studies!A:BR,6,FALSE),"")</f>
        <v>Plasma</v>
      </c>
      <c r="G12545" s="265">
        <v>0.5</v>
      </c>
      <c r="H12545" s="192" t="s">
        <v>59</v>
      </c>
      <c r="I12545" s="185">
        <v>10.37899</v>
      </c>
      <c r="J12545" s="185" t="s">
        <v>938</v>
      </c>
      <c r="K12545" s="185" t="s">
        <v>115</v>
      </c>
      <c r="L12545" s="193">
        <v>4.7893129999999999</v>
      </c>
      <c r="M12545" s="193" t="s">
        <v>938</v>
      </c>
      <c r="N12545" s="193" t="s">
        <v>116</v>
      </c>
      <c r="O12545" s="197">
        <v>0.1</v>
      </c>
    </row>
    <row r="12546" spans="1:15" x14ac:dyDescent="0.2">
      <c r="A12546" s="91">
        <v>1349</v>
      </c>
      <c r="B12546" s="247" t="str">
        <f>IF(AND(A12546&lt;&gt;"",ISNUMBER(A12546)),VLOOKUP(A12546,Studies!A:BR,2,FALSE),"")</f>
        <v>Lutz 2018</v>
      </c>
      <c r="C12546" s="248" t="str">
        <f>IF(AND(A12546&lt;&gt;"",ISNUMBER(A12546)),VLOOKUP(A12546,Studies!A:BR,3,FALSE),"")</f>
        <v>https://pubmed.ncbi.nlm.nih.gov/29569723/</v>
      </c>
      <c r="D12546" s="248" t="str">
        <f>IF(AND(A12546&lt;&gt;"",ISNUMBER(A12546)),VLOOKUP(A12546,Studies!A:BR,4,FALSE),"")</f>
        <v>Cohort 2, Control</v>
      </c>
      <c r="E12546" s="248" t="str">
        <f>IF(AND(A12546&lt;&gt;"",ISNUMBER(A12546)),VLOOKUP(A12546,Studies!A:BR,5,FALSE),"")</f>
        <v>Midazolam</v>
      </c>
      <c r="F12546" s="249" t="str">
        <f>IF(AND(A12546&lt;&gt;"",ISNUMBER(A12546)),VLOOKUP(A12546,Studies!A:BR,6,FALSE),"")</f>
        <v>Plasma</v>
      </c>
      <c r="G12546" s="265">
        <v>0.75</v>
      </c>
      <c r="H12546" s="192" t="s">
        <v>59</v>
      </c>
      <c r="I12546" s="185">
        <v>14.345129999999999</v>
      </c>
      <c r="J12546" s="185" t="s">
        <v>938</v>
      </c>
      <c r="K12546" s="185" t="s">
        <v>115</v>
      </c>
      <c r="L12546" s="193">
        <v>3.991857</v>
      </c>
      <c r="M12546" s="193" t="s">
        <v>938</v>
      </c>
      <c r="N12546" s="193" t="s">
        <v>116</v>
      </c>
      <c r="O12546" s="197">
        <v>0.1</v>
      </c>
    </row>
    <row r="12547" spans="1:15" x14ac:dyDescent="0.2">
      <c r="A12547" s="91">
        <v>1349</v>
      </c>
      <c r="B12547" s="247" t="str">
        <f>IF(AND(A12547&lt;&gt;"",ISNUMBER(A12547)),VLOOKUP(A12547,Studies!A:BR,2,FALSE),"")</f>
        <v>Lutz 2018</v>
      </c>
      <c r="C12547" s="248" t="str">
        <f>IF(AND(A12547&lt;&gt;"",ISNUMBER(A12547)),VLOOKUP(A12547,Studies!A:BR,3,FALSE),"")</f>
        <v>https://pubmed.ncbi.nlm.nih.gov/29569723/</v>
      </c>
      <c r="D12547" s="248" t="str">
        <f>IF(AND(A12547&lt;&gt;"",ISNUMBER(A12547)),VLOOKUP(A12547,Studies!A:BR,4,FALSE),"")</f>
        <v>Cohort 2, Control</v>
      </c>
      <c r="E12547" s="248" t="str">
        <f>IF(AND(A12547&lt;&gt;"",ISNUMBER(A12547)),VLOOKUP(A12547,Studies!A:BR,5,FALSE),"")</f>
        <v>Midazolam</v>
      </c>
      <c r="F12547" s="249" t="str">
        <f>IF(AND(A12547&lt;&gt;"",ISNUMBER(A12547)),VLOOKUP(A12547,Studies!A:BR,6,FALSE),"")</f>
        <v>Plasma</v>
      </c>
      <c r="G12547" s="265">
        <v>1</v>
      </c>
      <c r="H12547" s="192" t="s">
        <v>59</v>
      </c>
      <c r="I12547" s="185">
        <v>12.40794</v>
      </c>
      <c r="J12547" s="185" t="s">
        <v>938</v>
      </c>
      <c r="K12547" s="185" t="s">
        <v>115</v>
      </c>
      <c r="L12547" s="193">
        <v>3.2767729999999999</v>
      </c>
      <c r="M12547" s="193" t="s">
        <v>938</v>
      </c>
      <c r="N12547" s="193" t="s">
        <v>116</v>
      </c>
      <c r="O12547" s="197">
        <v>0.1</v>
      </c>
    </row>
    <row r="12548" spans="1:15" x14ac:dyDescent="0.2">
      <c r="A12548" s="91">
        <v>1349</v>
      </c>
      <c r="B12548" s="247" t="str">
        <f>IF(AND(A12548&lt;&gt;"",ISNUMBER(A12548)),VLOOKUP(A12548,Studies!A:BR,2,FALSE),"")</f>
        <v>Lutz 2018</v>
      </c>
      <c r="C12548" s="248" t="str">
        <f>IF(AND(A12548&lt;&gt;"",ISNUMBER(A12548)),VLOOKUP(A12548,Studies!A:BR,3,FALSE),"")</f>
        <v>https://pubmed.ncbi.nlm.nih.gov/29569723/</v>
      </c>
      <c r="D12548" s="248" t="str">
        <f>IF(AND(A12548&lt;&gt;"",ISNUMBER(A12548)),VLOOKUP(A12548,Studies!A:BR,4,FALSE),"")</f>
        <v>Cohort 2, Control</v>
      </c>
      <c r="E12548" s="248" t="str">
        <f>IF(AND(A12548&lt;&gt;"",ISNUMBER(A12548)),VLOOKUP(A12548,Studies!A:BR,5,FALSE),"")</f>
        <v>Midazolam</v>
      </c>
      <c r="F12548" s="249" t="str">
        <f>IF(AND(A12548&lt;&gt;"",ISNUMBER(A12548)),VLOOKUP(A12548,Studies!A:BR,6,FALSE),"")</f>
        <v>Plasma</v>
      </c>
      <c r="G12548" s="265">
        <v>1.5</v>
      </c>
      <c r="H12548" s="192" t="s">
        <v>59</v>
      </c>
      <c r="I12548" s="185">
        <v>8.3959740000000007</v>
      </c>
      <c r="J12548" s="185" t="s">
        <v>938</v>
      </c>
      <c r="K12548" s="185" t="s">
        <v>115</v>
      </c>
      <c r="L12548" s="193">
        <v>2.5786009999999999</v>
      </c>
      <c r="M12548" s="193" t="s">
        <v>938</v>
      </c>
      <c r="N12548" s="193" t="s">
        <v>116</v>
      </c>
      <c r="O12548" s="197">
        <v>0.1</v>
      </c>
    </row>
    <row r="12549" spans="1:15" x14ac:dyDescent="0.2">
      <c r="A12549" s="91">
        <v>1349</v>
      </c>
      <c r="B12549" s="247" t="str">
        <f>IF(AND(A12549&lt;&gt;"",ISNUMBER(A12549)),VLOOKUP(A12549,Studies!A:BR,2,FALSE),"")</f>
        <v>Lutz 2018</v>
      </c>
      <c r="C12549" s="248" t="str">
        <f>IF(AND(A12549&lt;&gt;"",ISNUMBER(A12549)),VLOOKUP(A12549,Studies!A:BR,3,FALSE),"")</f>
        <v>https://pubmed.ncbi.nlm.nih.gov/29569723/</v>
      </c>
      <c r="D12549" s="248" t="str">
        <f>IF(AND(A12549&lt;&gt;"",ISNUMBER(A12549)),VLOOKUP(A12549,Studies!A:BR,4,FALSE),"")</f>
        <v>Cohort 2, Control</v>
      </c>
      <c r="E12549" s="248" t="str">
        <f>IF(AND(A12549&lt;&gt;"",ISNUMBER(A12549)),VLOOKUP(A12549,Studies!A:BR,5,FALSE),"")</f>
        <v>Midazolam</v>
      </c>
      <c r="F12549" s="249" t="str">
        <f>IF(AND(A12549&lt;&gt;"",ISNUMBER(A12549)),VLOOKUP(A12549,Studies!A:BR,6,FALSE),"")</f>
        <v>Plasma</v>
      </c>
      <c r="G12549" s="265">
        <v>2</v>
      </c>
      <c r="H12549" s="192" t="s">
        <v>59</v>
      </c>
      <c r="I12549" s="185">
        <v>5.6812339999999999</v>
      </c>
      <c r="J12549" s="185" t="s">
        <v>938</v>
      </c>
      <c r="K12549" s="185" t="s">
        <v>115</v>
      </c>
      <c r="L12549" s="193">
        <v>2.1709770000000002</v>
      </c>
      <c r="M12549" s="193" t="s">
        <v>938</v>
      </c>
      <c r="N12549" s="193" t="s">
        <v>116</v>
      </c>
      <c r="O12549" s="197">
        <v>0.1</v>
      </c>
    </row>
    <row r="12550" spans="1:15" x14ac:dyDescent="0.2">
      <c r="A12550" s="91">
        <v>1349</v>
      </c>
      <c r="B12550" s="247" t="str">
        <f>IF(AND(A12550&lt;&gt;"",ISNUMBER(A12550)),VLOOKUP(A12550,Studies!A:BR,2,FALSE),"")</f>
        <v>Lutz 2018</v>
      </c>
      <c r="C12550" s="248" t="str">
        <f>IF(AND(A12550&lt;&gt;"",ISNUMBER(A12550)),VLOOKUP(A12550,Studies!A:BR,3,FALSE),"")</f>
        <v>https://pubmed.ncbi.nlm.nih.gov/29569723/</v>
      </c>
      <c r="D12550" s="248" t="str">
        <f>IF(AND(A12550&lt;&gt;"",ISNUMBER(A12550)),VLOOKUP(A12550,Studies!A:BR,4,FALSE),"")</f>
        <v>Cohort 2, Control</v>
      </c>
      <c r="E12550" s="248" t="str">
        <f>IF(AND(A12550&lt;&gt;"",ISNUMBER(A12550)),VLOOKUP(A12550,Studies!A:BR,5,FALSE),"")</f>
        <v>Midazolam</v>
      </c>
      <c r="F12550" s="249" t="str">
        <f>IF(AND(A12550&lt;&gt;"",ISNUMBER(A12550)),VLOOKUP(A12550,Studies!A:BR,6,FALSE),"")</f>
        <v>Plasma</v>
      </c>
      <c r="G12550" s="265">
        <v>4</v>
      </c>
      <c r="H12550" s="192" t="s">
        <v>59</v>
      </c>
      <c r="I12550" s="185">
        <v>2.2250230000000002</v>
      </c>
      <c r="J12550" s="185" t="s">
        <v>938</v>
      </c>
      <c r="K12550" s="185" t="s">
        <v>115</v>
      </c>
      <c r="L12550" s="193">
        <v>0.95494869999999998</v>
      </c>
      <c r="M12550" s="193" t="s">
        <v>938</v>
      </c>
      <c r="N12550" s="193" t="s">
        <v>116</v>
      </c>
      <c r="O12550" s="197">
        <v>0.1</v>
      </c>
    </row>
    <row r="12551" spans="1:15" x14ac:dyDescent="0.2">
      <c r="A12551" s="91">
        <v>1349</v>
      </c>
      <c r="B12551" s="247" t="str">
        <f>IF(AND(A12551&lt;&gt;"",ISNUMBER(A12551)),VLOOKUP(A12551,Studies!A:BR,2,FALSE),"")</f>
        <v>Lutz 2018</v>
      </c>
      <c r="C12551" s="248" t="str">
        <f>IF(AND(A12551&lt;&gt;"",ISNUMBER(A12551)),VLOOKUP(A12551,Studies!A:BR,3,FALSE),"")</f>
        <v>https://pubmed.ncbi.nlm.nih.gov/29569723/</v>
      </c>
      <c r="D12551" s="248" t="str">
        <f>IF(AND(A12551&lt;&gt;"",ISNUMBER(A12551)),VLOOKUP(A12551,Studies!A:BR,4,FALSE),"")</f>
        <v>Cohort 2, Control</v>
      </c>
      <c r="E12551" s="248" t="str">
        <f>IF(AND(A12551&lt;&gt;"",ISNUMBER(A12551)),VLOOKUP(A12551,Studies!A:BR,5,FALSE),"")</f>
        <v>Midazolam</v>
      </c>
      <c r="F12551" s="249" t="str">
        <f>IF(AND(A12551&lt;&gt;"",ISNUMBER(A12551)),VLOOKUP(A12551,Studies!A:BR,6,FALSE),"")</f>
        <v>Plasma</v>
      </c>
      <c r="G12551" s="265">
        <v>8</v>
      </c>
      <c r="H12551" s="192" t="s">
        <v>59</v>
      </c>
      <c r="I12551" s="185">
        <v>0.86174669999999998</v>
      </c>
      <c r="J12551" s="185" t="s">
        <v>938</v>
      </c>
      <c r="K12551" s="185" t="s">
        <v>115</v>
      </c>
      <c r="L12551" s="193">
        <v>0.44052360000000002</v>
      </c>
      <c r="M12551" s="193" t="s">
        <v>938</v>
      </c>
      <c r="N12551" s="193" t="s">
        <v>116</v>
      </c>
      <c r="O12551" s="197">
        <v>0.1</v>
      </c>
    </row>
    <row r="12552" spans="1:15" x14ac:dyDescent="0.2">
      <c r="A12552" s="91">
        <v>1349</v>
      </c>
      <c r="B12552" s="247" t="str">
        <f>IF(AND(A12552&lt;&gt;"",ISNUMBER(A12552)),VLOOKUP(A12552,Studies!A:BR,2,FALSE),"")</f>
        <v>Lutz 2018</v>
      </c>
      <c r="C12552" s="248" t="str">
        <f>IF(AND(A12552&lt;&gt;"",ISNUMBER(A12552)),VLOOKUP(A12552,Studies!A:BR,3,FALSE),"")</f>
        <v>https://pubmed.ncbi.nlm.nih.gov/29569723/</v>
      </c>
      <c r="D12552" s="248" t="str">
        <f>IF(AND(A12552&lt;&gt;"",ISNUMBER(A12552)),VLOOKUP(A12552,Studies!A:BR,4,FALSE),"")</f>
        <v>Cohort 2, Control</v>
      </c>
      <c r="E12552" s="248" t="str">
        <f>IF(AND(A12552&lt;&gt;"",ISNUMBER(A12552)),VLOOKUP(A12552,Studies!A:BR,5,FALSE),"")</f>
        <v>Midazolam</v>
      </c>
      <c r="F12552" s="249" t="str">
        <f>IF(AND(A12552&lt;&gt;"",ISNUMBER(A12552)),VLOOKUP(A12552,Studies!A:BR,6,FALSE),"")</f>
        <v>Plasma</v>
      </c>
      <c r="G12552" s="265">
        <v>12</v>
      </c>
      <c r="H12552" s="192" t="s">
        <v>59</v>
      </c>
      <c r="I12552" s="185">
        <v>0.44115179999999998</v>
      </c>
      <c r="J12552" s="185" t="s">
        <v>938</v>
      </c>
      <c r="K12552" s="185" t="s">
        <v>115</v>
      </c>
      <c r="L12552" s="193">
        <v>0.26377200000000001</v>
      </c>
      <c r="M12552" s="193" t="s">
        <v>938</v>
      </c>
      <c r="N12552" s="193" t="s">
        <v>116</v>
      </c>
      <c r="O12552" s="197">
        <v>0.1</v>
      </c>
    </row>
    <row r="12553" spans="1:15" x14ac:dyDescent="0.2">
      <c r="A12553" s="91">
        <v>1350</v>
      </c>
      <c r="B12553" s="247" t="str">
        <f>IF(AND(A12553&lt;&gt;"",ISNUMBER(A12553)),VLOOKUP(A12553,Studies!A:BR,2,FALSE),"")</f>
        <v>Lutz 2018</v>
      </c>
      <c r="C12553" s="248" t="str">
        <f>IF(AND(A12553&lt;&gt;"",ISNUMBER(A12553)),VLOOKUP(A12553,Studies!A:BR,3,FALSE),"")</f>
        <v>https://pubmed.ncbi.nlm.nih.gov/29569723/</v>
      </c>
      <c r="D12553" s="248" t="str">
        <f>IF(AND(A12553&lt;&gt;"",ISNUMBER(A12553)),VLOOKUP(A12553,Studies!A:BR,4,FALSE),"")</f>
        <v>Cohort 2, 2 mg Rifampicin</v>
      </c>
      <c r="E12553" s="248" t="str">
        <f>IF(AND(A12553&lt;&gt;"",ISNUMBER(A12553)),VLOOKUP(A12553,Studies!A:BR,5,FALSE),"")</f>
        <v>Midazolam</v>
      </c>
      <c r="F12553" s="249" t="str">
        <f>IF(AND(A12553&lt;&gt;"",ISNUMBER(A12553)),VLOOKUP(A12553,Studies!A:BR,6,FALSE),"")</f>
        <v>Plasma</v>
      </c>
      <c r="G12553" s="265">
        <v>228.25</v>
      </c>
      <c r="H12553" s="192" t="s">
        <v>59</v>
      </c>
      <c r="I12553" s="185">
        <v>3.4769260000000002</v>
      </c>
      <c r="J12553" s="185" t="s">
        <v>938</v>
      </c>
      <c r="K12553" s="185" t="s">
        <v>115</v>
      </c>
      <c r="N12553" s="193" t="s">
        <v>116</v>
      </c>
      <c r="O12553" s="197">
        <v>0.1</v>
      </c>
    </row>
    <row r="12554" spans="1:15" x14ac:dyDescent="0.2">
      <c r="A12554" s="91">
        <v>1350</v>
      </c>
      <c r="B12554" s="247" t="str">
        <f>IF(AND(A12554&lt;&gt;"",ISNUMBER(A12554)),VLOOKUP(A12554,Studies!A:BR,2,FALSE),"")</f>
        <v>Lutz 2018</v>
      </c>
      <c r="C12554" s="248" t="str">
        <f>IF(AND(A12554&lt;&gt;"",ISNUMBER(A12554)),VLOOKUP(A12554,Studies!A:BR,3,FALSE),"")</f>
        <v>https://pubmed.ncbi.nlm.nih.gov/29569723/</v>
      </c>
      <c r="D12554" s="248" t="str">
        <f>IF(AND(A12554&lt;&gt;"",ISNUMBER(A12554)),VLOOKUP(A12554,Studies!A:BR,4,FALSE),"")</f>
        <v>Cohort 2, 2 mg Rifampicin</v>
      </c>
      <c r="E12554" s="248" t="str">
        <f>IF(AND(A12554&lt;&gt;"",ISNUMBER(A12554)),VLOOKUP(A12554,Studies!A:BR,5,FALSE),"")</f>
        <v>Midazolam</v>
      </c>
      <c r="F12554" s="249" t="str">
        <f>IF(AND(A12554&lt;&gt;"",ISNUMBER(A12554)),VLOOKUP(A12554,Studies!A:BR,6,FALSE),"")</f>
        <v>Plasma</v>
      </c>
      <c r="G12554" s="265">
        <v>228.5</v>
      </c>
      <c r="H12554" s="192" t="s">
        <v>59</v>
      </c>
      <c r="I12554" s="185">
        <v>8.4901940000000007</v>
      </c>
      <c r="J12554" s="185" t="s">
        <v>938</v>
      </c>
      <c r="K12554" s="185" t="s">
        <v>115</v>
      </c>
      <c r="L12554" s="193">
        <v>4.1977880000000001</v>
      </c>
      <c r="M12554" s="193" t="s">
        <v>938</v>
      </c>
      <c r="N12554" s="193" t="s">
        <v>116</v>
      </c>
      <c r="O12554" s="197">
        <v>0.1</v>
      </c>
    </row>
    <row r="12555" spans="1:15" x14ac:dyDescent="0.2">
      <c r="A12555" s="91">
        <v>1350</v>
      </c>
      <c r="B12555" s="247" t="str">
        <f>IF(AND(A12555&lt;&gt;"",ISNUMBER(A12555)),VLOOKUP(A12555,Studies!A:BR,2,FALSE),"")</f>
        <v>Lutz 2018</v>
      </c>
      <c r="C12555" s="248" t="str">
        <f>IF(AND(A12555&lt;&gt;"",ISNUMBER(A12555)),VLOOKUP(A12555,Studies!A:BR,3,FALSE),"")</f>
        <v>https://pubmed.ncbi.nlm.nih.gov/29569723/</v>
      </c>
      <c r="D12555" s="248" t="str">
        <f>IF(AND(A12555&lt;&gt;"",ISNUMBER(A12555)),VLOOKUP(A12555,Studies!A:BR,4,FALSE),"")</f>
        <v>Cohort 2, 2 mg Rifampicin</v>
      </c>
      <c r="E12555" s="248" t="str">
        <f>IF(AND(A12555&lt;&gt;"",ISNUMBER(A12555)),VLOOKUP(A12555,Studies!A:BR,5,FALSE),"")</f>
        <v>Midazolam</v>
      </c>
      <c r="F12555" s="249" t="str">
        <f>IF(AND(A12555&lt;&gt;"",ISNUMBER(A12555)),VLOOKUP(A12555,Studies!A:BR,6,FALSE),"")</f>
        <v>Plasma</v>
      </c>
      <c r="G12555" s="265">
        <v>228.75</v>
      </c>
      <c r="H12555" s="192" t="s">
        <v>59</v>
      </c>
      <c r="I12555" s="185">
        <v>11.22227</v>
      </c>
      <c r="J12555" s="185" t="s">
        <v>938</v>
      </c>
      <c r="K12555" s="185" t="s">
        <v>115</v>
      </c>
      <c r="L12555" s="193">
        <v>3.4466260000000002</v>
      </c>
      <c r="M12555" s="193" t="s">
        <v>938</v>
      </c>
      <c r="N12555" s="193" t="s">
        <v>116</v>
      </c>
      <c r="O12555" s="197">
        <v>0.1</v>
      </c>
    </row>
    <row r="12556" spans="1:15" x14ac:dyDescent="0.2">
      <c r="A12556" s="91">
        <v>1350</v>
      </c>
      <c r="B12556" s="247" t="str">
        <f>IF(AND(A12556&lt;&gt;"",ISNUMBER(A12556)),VLOOKUP(A12556,Studies!A:BR,2,FALSE),"")</f>
        <v>Lutz 2018</v>
      </c>
      <c r="C12556" s="248" t="str">
        <f>IF(AND(A12556&lt;&gt;"",ISNUMBER(A12556)),VLOOKUP(A12556,Studies!A:BR,3,FALSE),"")</f>
        <v>https://pubmed.ncbi.nlm.nih.gov/29569723/</v>
      </c>
      <c r="D12556" s="248" t="str">
        <f>IF(AND(A12556&lt;&gt;"",ISNUMBER(A12556)),VLOOKUP(A12556,Studies!A:BR,4,FALSE),"")</f>
        <v>Cohort 2, 2 mg Rifampicin</v>
      </c>
      <c r="E12556" s="248" t="str">
        <f>IF(AND(A12556&lt;&gt;"",ISNUMBER(A12556)),VLOOKUP(A12556,Studies!A:BR,5,FALSE),"")</f>
        <v>Midazolam</v>
      </c>
      <c r="F12556" s="249" t="str">
        <f>IF(AND(A12556&lt;&gt;"",ISNUMBER(A12556)),VLOOKUP(A12556,Studies!A:BR,6,FALSE),"")</f>
        <v>Plasma</v>
      </c>
      <c r="G12556" s="265">
        <v>229</v>
      </c>
      <c r="H12556" s="192" t="s">
        <v>59</v>
      </c>
      <c r="I12556" s="185">
        <v>9.8157259999999997</v>
      </c>
      <c r="J12556" s="185" t="s">
        <v>938</v>
      </c>
      <c r="K12556" s="185" t="s">
        <v>115</v>
      </c>
      <c r="L12556" s="193">
        <v>2.592209</v>
      </c>
      <c r="M12556" s="193" t="s">
        <v>938</v>
      </c>
      <c r="N12556" s="193" t="s">
        <v>116</v>
      </c>
      <c r="O12556" s="197">
        <v>0.1</v>
      </c>
    </row>
    <row r="12557" spans="1:15" x14ac:dyDescent="0.2">
      <c r="A12557" s="91">
        <v>1350</v>
      </c>
      <c r="B12557" s="247" t="str">
        <f>IF(AND(A12557&lt;&gt;"",ISNUMBER(A12557)),VLOOKUP(A12557,Studies!A:BR,2,FALSE),"")</f>
        <v>Lutz 2018</v>
      </c>
      <c r="C12557" s="248" t="str">
        <f>IF(AND(A12557&lt;&gt;"",ISNUMBER(A12557)),VLOOKUP(A12557,Studies!A:BR,3,FALSE),"")</f>
        <v>https://pubmed.ncbi.nlm.nih.gov/29569723/</v>
      </c>
      <c r="D12557" s="248" t="str">
        <f>IF(AND(A12557&lt;&gt;"",ISNUMBER(A12557)),VLOOKUP(A12557,Studies!A:BR,4,FALSE),"")</f>
        <v>Cohort 2, 2 mg Rifampicin</v>
      </c>
      <c r="E12557" s="248" t="str">
        <f>IF(AND(A12557&lt;&gt;"",ISNUMBER(A12557)),VLOOKUP(A12557,Studies!A:BR,5,FALSE),"")</f>
        <v>Midazolam</v>
      </c>
      <c r="F12557" s="249" t="str">
        <f>IF(AND(A12557&lt;&gt;"",ISNUMBER(A12557)),VLOOKUP(A12557,Studies!A:BR,6,FALSE),"")</f>
        <v>Plasma</v>
      </c>
      <c r="G12557" s="265">
        <v>229.5</v>
      </c>
      <c r="H12557" s="192" t="s">
        <v>59</v>
      </c>
      <c r="I12557" s="185">
        <v>6.3519629999999996</v>
      </c>
      <c r="J12557" s="185" t="s">
        <v>938</v>
      </c>
      <c r="K12557" s="185" t="s">
        <v>115</v>
      </c>
      <c r="L12557" s="193">
        <v>2.3298549999999998</v>
      </c>
      <c r="M12557" s="193" t="s">
        <v>938</v>
      </c>
      <c r="N12557" s="193" t="s">
        <v>116</v>
      </c>
      <c r="O12557" s="197">
        <v>0.1</v>
      </c>
    </row>
    <row r="12558" spans="1:15" x14ac:dyDescent="0.2">
      <c r="A12558" s="91">
        <v>1350</v>
      </c>
      <c r="B12558" s="247" t="str">
        <f>IF(AND(A12558&lt;&gt;"",ISNUMBER(A12558)),VLOOKUP(A12558,Studies!A:BR,2,FALSE),"")</f>
        <v>Lutz 2018</v>
      </c>
      <c r="C12558" s="248" t="str">
        <f>IF(AND(A12558&lt;&gt;"",ISNUMBER(A12558)),VLOOKUP(A12558,Studies!A:BR,3,FALSE),"")</f>
        <v>https://pubmed.ncbi.nlm.nih.gov/29569723/</v>
      </c>
      <c r="D12558" s="248" t="str">
        <f>IF(AND(A12558&lt;&gt;"",ISNUMBER(A12558)),VLOOKUP(A12558,Studies!A:BR,4,FALSE),"")</f>
        <v>Cohort 2, 2 mg Rifampicin</v>
      </c>
      <c r="E12558" s="248" t="str">
        <f>IF(AND(A12558&lt;&gt;"",ISNUMBER(A12558)),VLOOKUP(A12558,Studies!A:BR,5,FALSE),"")</f>
        <v>Midazolam</v>
      </c>
      <c r="F12558" s="249" t="str">
        <f>IF(AND(A12558&lt;&gt;"",ISNUMBER(A12558)),VLOOKUP(A12558,Studies!A:BR,6,FALSE),"")</f>
        <v>Plasma</v>
      </c>
      <c r="G12558" s="265">
        <v>230</v>
      </c>
      <c r="H12558" s="192" t="s">
        <v>59</v>
      </c>
      <c r="I12558" s="185">
        <v>4.4444610000000004</v>
      </c>
      <c r="J12558" s="185" t="s">
        <v>938</v>
      </c>
      <c r="K12558" s="185" t="s">
        <v>115</v>
      </c>
      <c r="L12558" s="193">
        <v>1.9787840000000001</v>
      </c>
      <c r="M12558" s="193" t="s">
        <v>938</v>
      </c>
      <c r="N12558" s="193" t="s">
        <v>116</v>
      </c>
      <c r="O12558" s="197">
        <v>0.1</v>
      </c>
    </row>
    <row r="12559" spans="1:15" x14ac:dyDescent="0.2">
      <c r="A12559" s="91">
        <v>1350</v>
      </c>
      <c r="B12559" s="247" t="str">
        <f>IF(AND(A12559&lt;&gt;"",ISNUMBER(A12559)),VLOOKUP(A12559,Studies!A:BR,2,FALSE),"")</f>
        <v>Lutz 2018</v>
      </c>
      <c r="C12559" s="248" t="str">
        <f>IF(AND(A12559&lt;&gt;"",ISNUMBER(A12559)),VLOOKUP(A12559,Studies!A:BR,3,FALSE),"")</f>
        <v>https://pubmed.ncbi.nlm.nih.gov/29569723/</v>
      </c>
      <c r="D12559" s="248" t="str">
        <f>IF(AND(A12559&lt;&gt;"",ISNUMBER(A12559)),VLOOKUP(A12559,Studies!A:BR,4,FALSE),"")</f>
        <v>Cohort 2, 2 mg Rifampicin</v>
      </c>
      <c r="E12559" s="248" t="str">
        <f>IF(AND(A12559&lt;&gt;"",ISNUMBER(A12559)),VLOOKUP(A12559,Studies!A:BR,5,FALSE),"")</f>
        <v>Midazolam</v>
      </c>
      <c r="F12559" s="249" t="str">
        <f>IF(AND(A12559&lt;&gt;"",ISNUMBER(A12559)),VLOOKUP(A12559,Studies!A:BR,6,FALSE),"")</f>
        <v>Plasma</v>
      </c>
      <c r="G12559" s="265">
        <v>232</v>
      </c>
      <c r="H12559" s="192" t="s">
        <v>59</v>
      </c>
      <c r="I12559" s="185">
        <v>1.627915</v>
      </c>
      <c r="J12559" s="185" t="s">
        <v>938</v>
      </c>
      <c r="K12559" s="185" t="s">
        <v>115</v>
      </c>
      <c r="L12559" s="193">
        <v>0.85979450000000002</v>
      </c>
      <c r="M12559" s="193" t="s">
        <v>938</v>
      </c>
      <c r="N12559" s="193" t="s">
        <v>116</v>
      </c>
      <c r="O12559" s="197">
        <v>0.1</v>
      </c>
    </row>
    <row r="12560" spans="1:15" x14ac:dyDescent="0.2">
      <c r="A12560" s="91">
        <v>1350</v>
      </c>
      <c r="B12560" s="247" t="str">
        <f>IF(AND(A12560&lt;&gt;"",ISNUMBER(A12560)),VLOOKUP(A12560,Studies!A:BR,2,FALSE),"")</f>
        <v>Lutz 2018</v>
      </c>
      <c r="C12560" s="248" t="str">
        <f>IF(AND(A12560&lt;&gt;"",ISNUMBER(A12560)),VLOOKUP(A12560,Studies!A:BR,3,FALSE),"")</f>
        <v>https://pubmed.ncbi.nlm.nih.gov/29569723/</v>
      </c>
      <c r="D12560" s="248" t="str">
        <f>IF(AND(A12560&lt;&gt;"",ISNUMBER(A12560)),VLOOKUP(A12560,Studies!A:BR,4,FALSE),"")</f>
        <v>Cohort 2, 2 mg Rifampicin</v>
      </c>
      <c r="E12560" s="248" t="str">
        <f>IF(AND(A12560&lt;&gt;"",ISNUMBER(A12560)),VLOOKUP(A12560,Studies!A:BR,5,FALSE),"")</f>
        <v>Midazolam</v>
      </c>
      <c r="F12560" s="249" t="str">
        <f>IF(AND(A12560&lt;&gt;"",ISNUMBER(A12560)),VLOOKUP(A12560,Studies!A:BR,6,FALSE),"")</f>
        <v>Plasma</v>
      </c>
      <c r="G12560" s="265">
        <v>236</v>
      </c>
      <c r="H12560" s="192" t="s">
        <v>59</v>
      </c>
      <c r="I12560" s="185">
        <v>0.62349129999999997</v>
      </c>
      <c r="J12560" s="185" t="s">
        <v>938</v>
      </c>
      <c r="K12560" s="185" t="s">
        <v>115</v>
      </c>
      <c r="L12560" s="193">
        <v>0.39528200000000002</v>
      </c>
      <c r="M12560" s="193" t="s">
        <v>938</v>
      </c>
      <c r="N12560" s="193" t="s">
        <v>116</v>
      </c>
      <c r="O12560" s="197">
        <v>0.1</v>
      </c>
    </row>
    <row r="12561" spans="1:15" x14ac:dyDescent="0.2">
      <c r="A12561" s="91">
        <v>1350</v>
      </c>
      <c r="B12561" s="247" t="str">
        <f>IF(AND(A12561&lt;&gt;"",ISNUMBER(A12561)),VLOOKUP(A12561,Studies!A:BR,2,FALSE),"")</f>
        <v>Lutz 2018</v>
      </c>
      <c r="C12561" s="248" t="str">
        <f>IF(AND(A12561&lt;&gt;"",ISNUMBER(A12561)),VLOOKUP(A12561,Studies!A:BR,3,FALSE),"")</f>
        <v>https://pubmed.ncbi.nlm.nih.gov/29569723/</v>
      </c>
      <c r="D12561" s="248" t="str">
        <f>IF(AND(A12561&lt;&gt;"",ISNUMBER(A12561)),VLOOKUP(A12561,Studies!A:BR,4,FALSE),"")</f>
        <v>Cohort 2, 2 mg Rifampicin</v>
      </c>
      <c r="E12561" s="248" t="str">
        <f>IF(AND(A12561&lt;&gt;"",ISNUMBER(A12561)),VLOOKUP(A12561,Studies!A:BR,5,FALSE),"")</f>
        <v>Midazolam</v>
      </c>
      <c r="F12561" s="249" t="str">
        <f>IF(AND(A12561&lt;&gt;"",ISNUMBER(A12561)),VLOOKUP(A12561,Studies!A:BR,6,FALSE),"")</f>
        <v>Plasma</v>
      </c>
      <c r="G12561" s="265">
        <v>240</v>
      </c>
      <c r="H12561" s="192" t="s">
        <v>59</v>
      </c>
      <c r="I12561" s="185">
        <v>0.34898839999999998</v>
      </c>
      <c r="J12561" s="185" t="s">
        <v>938</v>
      </c>
      <c r="K12561" s="185" t="s">
        <v>115</v>
      </c>
      <c r="L12561" s="193">
        <v>0.22125220000000001</v>
      </c>
      <c r="M12561" s="193" t="s">
        <v>938</v>
      </c>
      <c r="N12561" s="193" t="s">
        <v>116</v>
      </c>
      <c r="O12561" s="197">
        <v>0.1</v>
      </c>
    </row>
    <row r="12562" spans="1:15" x14ac:dyDescent="0.2">
      <c r="A12562" s="91">
        <v>1351</v>
      </c>
      <c r="B12562" s="247" t="str">
        <f>IF(AND(A12562&lt;&gt;"",ISNUMBER(A12562)),VLOOKUP(A12562,Studies!A:BR,2,FALSE),"")</f>
        <v>Lutz 2018</v>
      </c>
      <c r="C12562" s="248" t="str">
        <f>IF(AND(A12562&lt;&gt;"",ISNUMBER(A12562)),VLOOKUP(A12562,Studies!A:BR,3,FALSE),"")</f>
        <v>https://pubmed.ncbi.nlm.nih.gov/29569723/</v>
      </c>
      <c r="D12562" s="248" t="str">
        <f>IF(AND(A12562&lt;&gt;"",ISNUMBER(A12562)),VLOOKUP(A12562,Studies!A:BR,4,FALSE),"")</f>
        <v>Cohort 1, 10 mg Rifampicin</v>
      </c>
      <c r="E12562" s="248" t="str">
        <f>IF(AND(A12562&lt;&gt;"",ISNUMBER(A12562)),VLOOKUP(A12562,Studies!A:BR,5,FALSE),"")</f>
        <v>Midazolam</v>
      </c>
      <c r="F12562" s="249" t="str">
        <f>IF(AND(A12562&lt;&gt;"",ISNUMBER(A12562)),VLOOKUP(A12562,Studies!A:BR,6,FALSE),"")</f>
        <v>Plasma</v>
      </c>
      <c r="G12562" s="265">
        <v>228.25</v>
      </c>
      <c r="H12562" s="192" t="s">
        <v>59</v>
      </c>
      <c r="I12562" s="185">
        <v>3.1799719999999998</v>
      </c>
      <c r="J12562" s="185" t="s">
        <v>938</v>
      </c>
      <c r="K12562" s="185" t="s">
        <v>115</v>
      </c>
      <c r="L12562" s="193">
        <v>2.1929439999999998</v>
      </c>
      <c r="M12562" s="193" t="s">
        <v>938</v>
      </c>
      <c r="N12562" s="193" t="s">
        <v>116</v>
      </c>
      <c r="O12562" s="197">
        <v>0.1</v>
      </c>
    </row>
    <row r="12563" spans="1:15" x14ac:dyDescent="0.2">
      <c r="A12563" s="91">
        <v>1351</v>
      </c>
      <c r="B12563" s="247" t="str">
        <f>IF(AND(A12563&lt;&gt;"",ISNUMBER(A12563)),VLOOKUP(A12563,Studies!A:BR,2,FALSE),"")</f>
        <v>Lutz 2018</v>
      </c>
      <c r="C12563" s="248" t="str">
        <f>IF(AND(A12563&lt;&gt;"",ISNUMBER(A12563)),VLOOKUP(A12563,Studies!A:BR,3,FALSE),"")</f>
        <v>https://pubmed.ncbi.nlm.nih.gov/29569723/</v>
      </c>
      <c r="D12563" s="248" t="str">
        <f>IF(AND(A12563&lt;&gt;"",ISNUMBER(A12563)),VLOOKUP(A12563,Studies!A:BR,4,FALSE),"")</f>
        <v>Cohort 1, 10 mg Rifampicin</v>
      </c>
      <c r="E12563" s="248" t="str">
        <f>IF(AND(A12563&lt;&gt;"",ISNUMBER(A12563)),VLOOKUP(A12563,Studies!A:BR,5,FALSE),"")</f>
        <v>Midazolam</v>
      </c>
      <c r="F12563" s="249" t="str">
        <f>IF(AND(A12563&lt;&gt;"",ISNUMBER(A12563)),VLOOKUP(A12563,Studies!A:BR,6,FALSE),"")</f>
        <v>Plasma</v>
      </c>
      <c r="G12563" s="265">
        <v>228.5</v>
      </c>
      <c r="H12563" s="192" t="s">
        <v>59</v>
      </c>
      <c r="I12563" s="185">
        <v>5.6181859999999997</v>
      </c>
      <c r="J12563" s="185" t="s">
        <v>938</v>
      </c>
      <c r="K12563" s="185" t="s">
        <v>115</v>
      </c>
      <c r="L12563" s="193">
        <v>2.6846130000000001</v>
      </c>
      <c r="M12563" s="193" t="s">
        <v>938</v>
      </c>
      <c r="N12563" s="193" t="s">
        <v>116</v>
      </c>
      <c r="O12563" s="197">
        <v>0.1</v>
      </c>
    </row>
    <row r="12564" spans="1:15" x14ac:dyDescent="0.2">
      <c r="A12564" s="91">
        <v>1351</v>
      </c>
      <c r="B12564" s="247" t="str">
        <f>IF(AND(A12564&lt;&gt;"",ISNUMBER(A12564)),VLOOKUP(A12564,Studies!A:BR,2,FALSE),"")</f>
        <v>Lutz 2018</v>
      </c>
      <c r="C12564" s="248" t="str">
        <f>IF(AND(A12564&lt;&gt;"",ISNUMBER(A12564)),VLOOKUP(A12564,Studies!A:BR,3,FALSE),"")</f>
        <v>https://pubmed.ncbi.nlm.nih.gov/29569723/</v>
      </c>
      <c r="D12564" s="248" t="str">
        <f>IF(AND(A12564&lt;&gt;"",ISNUMBER(A12564)),VLOOKUP(A12564,Studies!A:BR,4,FALSE),"")</f>
        <v>Cohort 1, 10 mg Rifampicin</v>
      </c>
      <c r="E12564" s="248" t="str">
        <f>IF(AND(A12564&lt;&gt;"",ISNUMBER(A12564)),VLOOKUP(A12564,Studies!A:BR,5,FALSE),"")</f>
        <v>Midazolam</v>
      </c>
      <c r="F12564" s="249" t="str">
        <f>IF(AND(A12564&lt;&gt;"",ISNUMBER(A12564)),VLOOKUP(A12564,Studies!A:BR,6,FALSE),"")</f>
        <v>Plasma</v>
      </c>
      <c r="G12564" s="265">
        <v>228.75</v>
      </c>
      <c r="H12564" s="192" t="s">
        <v>59</v>
      </c>
      <c r="I12564" s="185">
        <v>6.1428279999999997</v>
      </c>
      <c r="J12564" s="185" t="s">
        <v>938</v>
      </c>
      <c r="K12564" s="185" t="s">
        <v>115</v>
      </c>
      <c r="L12564" s="193">
        <v>2.1599710000000001</v>
      </c>
      <c r="M12564" s="193" t="s">
        <v>938</v>
      </c>
      <c r="N12564" s="193" t="s">
        <v>116</v>
      </c>
      <c r="O12564" s="197">
        <v>0.1</v>
      </c>
    </row>
    <row r="12565" spans="1:15" x14ac:dyDescent="0.2">
      <c r="A12565" s="91">
        <v>1351</v>
      </c>
      <c r="B12565" s="247" t="str">
        <f>IF(AND(A12565&lt;&gt;"",ISNUMBER(A12565)),VLOOKUP(A12565,Studies!A:BR,2,FALSE),"")</f>
        <v>Lutz 2018</v>
      </c>
      <c r="C12565" s="248" t="str">
        <f>IF(AND(A12565&lt;&gt;"",ISNUMBER(A12565)),VLOOKUP(A12565,Studies!A:BR,3,FALSE),"")</f>
        <v>https://pubmed.ncbi.nlm.nih.gov/29569723/</v>
      </c>
      <c r="D12565" s="248" t="str">
        <f>IF(AND(A12565&lt;&gt;"",ISNUMBER(A12565)),VLOOKUP(A12565,Studies!A:BR,4,FALSE),"")</f>
        <v>Cohort 1, 10 mg Rifampicin</v>
      </c>
      <c r="E12565" s="248" t="str">
        <f>IF(AND(A12565&lt;&gt;"",ISNUMBER(A12565)),VLOOKUP(A12565,Studies!A:BR,5,FALSE),"")</f>
        <v>Midazolam</v>
      </c>
      <c r="F12565" s="249" t="str">
        <f>IF(AND(A12565&lt;&gt;"",ISNUMBER(A12565)),VLOOKUP(A12565,Studies!A:BR,6,FALSE),"")</f>
        <v>Plasma</v>
      </c>
      <c r="G12565" s="265">
        <v>229</v>
      </c>
      <c r="H12565" s="192" t="s">
        <v>59</v>
      </c>
      <c r="I12565" s="185">
        <v>5.02494</v>
      </c>
      <c r="J12565" s="185" t="s">
        <v>938</v>
      </c>
      <c r="K12565" s="185" t="s">
        <v>115</v>
      </c>
      <c r="L12565" s="193">
        <v>1.9201859999999999</v>
      </c>
      <c r="M12565" s="193" t="s">
        <v>938</v>
      </c>
      <c r="N12565" s="193" t="s">
        <v>116</v>
      </c>
      <c r="O12565" s="197">
        <v>0.1</v>
      </c>
    </row>
    <row r="12566" spans="1:15" x14ac:dyDescent="0.2">
      <c r="A12566" s="91">
        <v>1351</v>
      </c>
      <c r="B12566" s="247" t="str">
        <f>IF(AND(A12566&lt;&gt;"",ISNUMBER(A12566)),VLOOKUP(A12566,Studies!A:BR,2,FALSE),"")</f>
        <v>Lutz 2018</v>
      </c>
      <c r="C12566" s="248" t="str">
        <f>IF(AND(A12566&lt;&gt;"",ISNUMBER(A12566)),VLOOKUP(A12566,Studies!A:BR,3,FALSE),"")</f>
        <v>https://pubmed.ncbi.nlm.nih.gov/29569723/</v>
      </c>
      <c r="D12566" s="248" t="str">
        <f>IF(AND(A12566&lt;&gt;"",ISNUMBER(A12566)),VLOOKUP(A12566,Studies!A:BR,4,FALSE),"")</f>
        <v>Cohort 1, 10 mg Rifampicin</v>
      </c>
      <c r="E12566" s="248" t="str">
        <f>IF(AND(A12566&lt;&gt;"",ISNUMBER(A12566)),VLOOKUP(A12566,Studies!A:BR,5,FALSE),"")</f>
        <v>Midazolam</v>
      </c>
      <c r="F12566" s="249" t="str">
        <f>IF(AND(A12566&lt;&gt;"",ISNUMBER(A12566)),VLOOKUP(A12566,Studies!A:BR,6,FALSE),"")</f>
        <v>Plasma</v>
      </c>
      <c r="G12566" s="265">
        <v>229.5</v>
      </c>
      <c r="H12566" s="192" t="s">
        <v>59</v>
      </c>
      <c r="I12566" s="185">
        <v>2.941017</v>
      </c>
      <c r="J12566" s="185" t="s">
        <v>938</v>
      </c>
      <c r="K12566" s="185" t="s">
        <v>115</v>
      </c>
      <c r="L12566" s="193">
        <v>1.503444</v>
      </c>
      <c r="M12566" s="193" t="s">
        <v>938</v>
      </c>
      <c r="N12566" s="193" t="s">
        <v>116</v>
      </c>
      <c r="O12566" s="197">
        <v>0.1</v>
      </c>
    </row>
    <row r="12567" spans="1:15" x14ac:dyDescent="0.2">
      <c r="A12567" s="91">
        <v>1351</v>
      </c>
      <c r="B12567" s="247" t="str">
        <f>IF(AND(A12567&lt;&gt;"",ISNUMBER(A12567)),VLOOKUP(A12567,Studies!A:BR,2,FALSE),"")</f>
        <v>Lutz 2018</v>
      </c>
      <c r="C12567" s="248" t="str">
        <f>IF(AND(A12567&lt;&gt;"",ISNUMBER(A12567)),VLOOKUP(A12567,Studies!A:BR,3,FALSE),"")</f>
        <v>https://pubmed.ncbi.nlm.nih.gov/29569723/</v>
      </c>
      <c r="D12567" s="248" t="str">
        <f>IF(AND(A12567&lt;&gt;"",ISNUMBER(A12567)),VLOOKUP(A12567,Studies!A:BR,4,FALSE),"")</f>
        <v>Cohort 1, 10 mg Rifampicin</v>
      </c>
      <c r="E12567" s="248" t="str">
        <f>IF(AND(A12567&lt;&gt;"",ISNUMBER(A12567)),VLOOKUP(A12567,Studies!A:BR,5,FALSE),"")</f>
        <v>Midazolam</v>
      </c>
      <c r="F12567" s="249" t="str">
        <f>IF(AND(A12567&lt;&gt;"",ISNUMBER(A12567)),VLOOKUP(A12567,Studies!A:BR,6,FALSE),"")</f>
        <v>Plasma</v>
      </c>
      <c r="G12567" s="265">
        <v>230</v>
      </c>
      <c r="H12567" s="192" t="s">
        <v>59</v>
      </c>
      <c r="I12567" s="185">
        <v>1.8611869999999999</v>
      </c>
      <c r="J12567" s="185" t="s">
        <v>938</v>
      </c>
      <c r="K12567" s="185" t="s">
        <v>115</v>
      </c>
      <c r="L12567" s="193">
        <v>0.95143580000000005</v>
      </c>
      <c r="M12567" s="193" t="s">
        <v>938</v>
      </c>
      <c r="N12567" s="193" t="s">
        <v>116</v>
      </c>
      <c r="O12567" s="197">
        <v>0.1</v>
      </c>
    </row>
    <row r="12568" spans="1:15" x14ac:dyDescent="0.2">
      <c r="A12568" s="91">
        <v>1351</v>
      </c>
      <c r="B12568" s="247" t="str">
        <f>IF(AND(A12568&lt;&gt;"",ISNUMBER(A12568)),VLOOKUP(A12568,Studies!A:BR,2,FALSE),"")</f>
        <v>Lutz 2018</v>
      </c>
      <c r="C12568" s="248" t="str">
        <f>IF(AND(A12568&lt;&gt;"",ISNUMBER(A12568)),VLOOKUP(A12568,Studies!A:BR,3,FALSE),"")</f>
        <v>https://pubmed.ncbi.nlm.nih.gov/29569723/</v>
      </c>
      <c r="D12568" s="248" t="str">
        <f>IF(AND(A12568&lt;&gt;"",ISNUMBER(A12568)),VLOOKUP(A12568,Studies!A:BR,4,FALSE),"")</f>
        <v>Cohort 1, 10 mg Rifampicin</v>
      </c>
      <c r="E12568" s="248" t="str">
        <f>IF(AND(A12568&lt;&gt;"",ISNUMBER(A12568)),VLOOKUP(A12568,Studies!A:BR,5,FALSE),"")</f>
        <v>Midazolam</v>
      </c>
      <c r="F12568" s="249" t="str">
        <f>IF(AND(A12568&lt;&gt;"",ISNUMBER(A12568)),VLOOKUP(A12568,Studies!A:BR,6,FALSE),"")</f>
        <v>Plasma</v>
      </c>
      <c r="G12568" s="265">
        <v>232</v>
      </c>
      <c r="H12568" s="192" t="s">
        <v>59</v>
      </c>
      <c r="I12568" s="185">
        <v>0.61657209999999996</v>
      </c>
      <c r="J12568" s="185" t="s">
        <v>938</v>
      </c>
      <c r="K12568" s="185" t="s">
        <v>115</v>
      </c>
      <c r="L12568" s="193">
        <v>0.26462429999999998</v>
      </c>
      <c r="M12568" s="193" t="s">
        <v>938</v>
      </c>
      <c r="N12568" s="193" t="s">
        <v>116</v>
      </c>
      <c r="O12568" s="197">
        <v>0.1</v>
      </c>
    </row>
    <row r="12569" spans="1:15" x14ac:dyDescent="0.2">
      <c r="A12569" s="91">
        <v>1351</v>
      </c>
      <c r="B12569" s="247" t="str">
        <f>IF(AND(A12569&lt;&gt;"",ISNUMBER(A12569)),VLOOKUP(A12569,Studies!A:BR,2,FALSE),"")</f>
        <v>Lutz 2018</v>
      </c>
      <c r="C12569" s="248" t="str">
        <f>IF(AND(A12569&lt;&gt;"",ISNUMBER(A12569)),VLOOKUP(A12569,Studies!A:BR,3,FALSE),"")</f>
        <v>https://pubmed.ncbi.nlm.nih.gov/29569723/</v>
      </c>
      <c r="D12569" s="248" t="str">
        <f>IF(AND(A12569&lt;&gt;"",ISNUMBER(A12569)),VLOOKUP(A12569,Studies!A:BR,4,FALSE),"")</f>
        <v>Cohort 1, 10 mg Rifampicin</v>
      </c>
      <c r="E12569" s="248" t="str">
        <f>IF(AND(A12569&lt;&gt;"",ISNUMBER(A12569)),VLOOKUP(A12569,Studies!A:BR,5,FALSE),"")</f>
        <v>Midazolam</v>
      </c>
      <c r="F12569" s="249" t="str">
        <f>IF(AND(A12569&lt;&gt;"",ISNUMBER(A12569)),VLOOKUP(A12569,Studies!A:BR,6,FALSE),"")</f>
        <v>Plasma</v>
      </c>
      <c r="G12569" s="265">
        <v>236</v>
      </c>
      <c r="H12569" s="192" t="s">
        <v>59</v>
      </c>
      <c r="I12569" s="185">
        <v>0.20886740000000001</v>
      </c>
      <c r="J12569" s="185" t="s">
        <v>938</v>
      </c>
      <c r="K12569" s="185" t="s">
        <v>115</v>
      </c>
      <c r="L12569" s="193">
        <v>8.3054420000000004E-2</v>
      </c>
      <c r="M12569" s="193" t="s">
        <v>938</v>
      </c>
      <c r="N12569" s="193" t="s">
        <v>116</v>
      </c>
      <c r="O12569" s="197">
        <v>0.1</v>
      </c>
    </row>
    <row r="12570" spans="1:15" x14ac:dyDescent="0.2">
      <c r="A12570" s="91">
        <v>1351</v>
      </c>
      <c r="B12570" s="247" t="str">
        <f>IF(AND(A12570&lt;&gt;"",ISNUMBER(A12570)),VLOOKUP(A12570,Studies!A:BR,2,FALSE),"")</f>
        <v>Lutz 2018</v>
      </c>
      <c r="C12570" s="248" t="str">
        <f>IF(AND(A12570&lt;&gt;"",ISNUMBER(A12570)),VLOOKUP(A12570,Studies!A:BR,3,FALSE),"")</f>
        <v>https://pubmed.ncbi.nlm.nih.gov/29569723/</v>
      </c>
      <c r="D12570" s="248" t="str">
        <f>IF(AND(A12570&lt;&gt;"",ISNUMBER(A12570)),VLOOKUP(A12570,Studies!A:BR,4,FALSE),"")</f>
        <v>Cohort 1, 10 mg Rifampicin</v>
      </c>
      <c r="E12570" s="248" t="str">
        <f>IF(AND(A12570&lt;&gt;"",ISNUMBER(A12570)),VLOOKUP(A12570,Studies!A:BR,5,FALSE),"")</f>
        <v>Midazolam</v>
      </c>
      <c r="F12570" s="249" t="str">
        <f>IF(AND(A12570&lt;&gt;"",ISNUMBER(A12570)),VLOOKUP(A12570,Studies!A:BR,6,FALSE),"")</f>
        <v>Plasma</v>
      </c>
      <c r="G12570" s="265">
        <v>240</v>
      </c>
      <c r="H12570" s="192" t="s">
        <v>59</v>
      </c>
      <c r="I12570" s="185">
        <v>0.1413326</v>
      </c>
      <c r="J12570" s="185" t="s">
        <v>938</v>
      </c>
      <c r="K12570" s="185" t="s">
        <v>115</v>
      </c>
      <c r="L12570" s="193">
        <v>3.3380849999999997E-2</v>
      </c>
      <c r="M12570" s="193" t="s">
        <v>938</v>
      </c>
      <c r="N12570" s="193" t="s">
        <v>116</v>
      </c>
      <c r="O12570" s="197">
        <v>0.1</v>
      </c>
    </row>
    <row r="12571" spans="1:15" x14ac:dyDescent="0.2">
      <c r="A12571" s="91">
        <v>1352</v>
      </c>
      <c r="B12571" s="247" t="str">
        <f>IF(AND(A12571&lt;&gt;"",ISNUMBER(A12571)),VLOOKUP(A12571,Studies!A:BR,2,FALSE),"")</f>
        <v>Lutz 2018</v>
      </c>
      <c r="C12571" s="248" t="str">
        <f>IF(AND(A12571&lt;&gt;"",ISNUMBER(A12571)),VLOOKUP(A12571,Studies!A:BR,3,FALSE),"")</f>
        <v>https://pubmed.ncbi.nlm.nih.gov/29569723/</v>
      </c>
      <c r="D12571" s="248" t="str">
        <f>IF(AND(A12571&lt;&gt;"",ISNUMBER(A12571)),VLOOKUP(A12571,Studies!A:BR,4,FALSE),"")</f>
        <v>Cohort 1, 75 mg Rifampicin</v>
      </c>
      <c r="E12571" s="248" t="str">
        <f>IF(AND(A12571&lt;&gt;"",ISNUMBER(A12571)),VLOOKUP(A12571,Studies!A:BR,5,FALSE),"")</f>
        <v>Midazolam</v>
      </c>
      <c r="F12571" s="249" t="str">
        <f>IF(AND(A12571&lt;&gt;"",ISNUMBER(A12571)),VLOOKUP(A12571,Studies!A:BR,6,FALSE),"")</f>
        <v>Plasma</v>
      </c>
      <c r="G12571" s="265">
        <v>660.25</v>
      </c>
      <c r="H12571" s="192" t="s">
        <v>59</v>
      </c>
      <c r="I12571" s="185">
        <v>1.113909</v>
      </c>
      <c r="J12571" s="185" t="s">
        <v>938</v>
      </c>
      <c r="K12571" s="185" t="s">
        <v>115</v>
      </c>
      <c r="N12571" s="193" t="s">
        <v>116</v>
      </c>
      <c r="O12571" s="197">
        <v>0.1</v>
      </c>
    </row>
    <row r="12572" spans="1:15" x14ac:dyDescent="0.2">
      <c r="A12572" s="91">
        <v>1352</v>
      </c>
      <c r="B12572" s="247" t="str">
        <f>IF(AND(A12572&lt;&gt;"",ISNUMBER(A12572)),VLOOKUP(A12572,Studies!A:BR,2,FALSE),"")</f>
        <v>Lutz 2018</v>
      </c>
      <c r="C12572" s="248" t="str">
        <f>IF(AND(A12572&lt;&gt;"",ISNUMBER(A12572)),VLOOKUP(A12572,Studies!A:BR,3,FALSE),"")</f>
        <v>https://pubmed.ncbi.nlm.nih.gov/29569723/</v>
      </c>
      <c r="D12572" s="248" t="str">
        <f>IF(AND(A12572&lt;&gt;"",ISNUMBER(A12572)),VLOOKUP(A12572,Studies!A:BR,4,FALSE),"")</f>
        <v>Cohort 1, 75 mg Rifampicin</v>
      </c>
      <c r="E12572" s="248" t="str">
        <f>IF(AND(A12572&lt;&gt;"",ISNUMBER(A12572)),VLOOKUP(A12572,Studies!A:BR,5,FALSE),"")</f>
        <v>Midazolam</v>
      </c>
      <c r="F12572" s="249" t="str">
        <f>IF(AND(A12572&lt;&gt;"",ISNUMBER(A12572)),VLOOKUP(A12572,Studies!A:BR,6,FALSE),"")</f>
        <v>Plasma</v>
      </c>
      <c r="G12572" s="265">
        <v>660.5</v>
      </c>
      <c r="H12572" s="192" t="s">
        <v>59</v>
      </c>
      <c r="I12572" s="185">
        <v>1.8201069999999999</v>
      </c>
      <c r="J12572" s="185" t="s">
        <v>938</v>
      </c>
      <c r="K12572" s="185" t="s">
        <v>115</v>
      </c>
      <c r="N12572" s="193" t="s">
        <v>116</v>
      </c>
      <c r="O12572" s="197">
        <v>0.1</v>
      </c>
    </row>
    <row r="12573" spans="1:15" x14ac:dyDescent="0.2">
      <c r="A12573" s="91">
        <v>1352</v>
      </c>
      <c r="B12573" s="247" t="str">
        <f>IF(AND(A12573&lt;&gt;"",ISNUMBER(A12573)),VLOOKUP(A12573,Studies!A:BR,2,FALSE),"")</f>
        <v>Lutz 2018</v>
      </c>
      <c r="C12573" s="248" t="str">
        <f>IF(AND(A12573&lt;&gt;"",ISNUMBER(A12573)),VLOOKUP(A12573,Studies!A:BR,3,FALSE),"")</f>
        <v>https://pubmed.ncbi.nlm.nih.gov/29569723/</v>
      </c>
      <c r="D12573" s="248" t="str">
        <f>IF(AND(A12573&lt;&gt;"",ISNUMBER(A12573)),VLOOKUP(A12573,Studies!A:BR,4,FALSE),"")</f>
        <v>Cohort 1, 75 mg Rifampicin</v>
      </c>
      <c r="E12573" s="248" t="str">
        <f>IF(AND(A12573&lt;&gt;"",ISNUMBER(A12573)),VLOOKUP(A12573,Studies!A:BR,5,FALSE),"")</f>
        <v>Midazolam</v>
      </c>
      <c r="F12573" s="249" t="str">
        <f>IF(AND(A12573&lt;&gt;"",ISNUMBER(A12573)),VLOOKUP(A12573,Studies!A:BR,6,FALSE),"")</f>
        <v>Plasma</v>
      </c>
      <c r="G12573" s="265">
        <v>660.75</v>
      </c>
      <c r="H12573" s="192" t="s">
        <v>59</v>
      </c>
      <c r="I12573" s="185">
        <v>1.760181</v>
      </c>
      <c r="J12573" s="185" t="s">
        <v>938</v>
      </c>
      <c r="K12573" s="185" t="s">
        <v>115</v>
      </c>
      <c r="N12573" s="193" t="s">
        <v>116</v>
      </c>
      <c r="O12573" s="197">
        <v>0.1</v>
      </c>
    </row>
    <row r="12574" spans="1:15" x14ac:dyDescent="0.2">
      <c r="A12574" s="91">
        <v>1352</v>
      </c>
      <c r="B12574" s="247" t="str">
        <f>IF(AND(A12574&lt;&gt;"",ISNUMBER(A12574)),VLOOKUP(A12574,Studies!A:BR,2,FALSE),"")</f>
        <v>Lutz 2018</v>
      </c>
      <c r="C12574" s="248" t="str">
        <f>IF(AND(A12574&lt;&gt;"",ISNUMBER(A12574)),VLOOKUP(A12574,Studies!A:BR,3,FALSE),"")</f>
        <v>https://pubmed.ncbi.nlm.nih.gov/29569723/</v>
      </c>
      <c r="D12574" s="248" t="str">
        <f>IF(AND(A12574&lt;&gt;"",ISNUMBER(A12574)),VLOOKUP(A12574,Studies!A:BR,4,FALSE),"")</f>
        <v>Cohort 1, 75 mg Rifampicin</v>
      </c>
      <c r="E12574" s="248" t="str">
        <f>IF(AND(A12574&lt;&gt;"",ISNUMBER(A12574)),VLOOKUP(A12574,Studies!A:BR,5,FALSE),"")</f>
        <v>Midazolam</v>
      </c>
      <c r="F12574" s="249" t="str">
        <f>IF(AND(A12574&lt;&gt;"",ISNUMBER(A12574)),VLOOKUP(A12574,Studies!A:BR,6,FALSE),"")</f>
        <v>Plasma</v>
      </c>
      <c r="G12574" s="265">
        <v>661</v>
      </c>
      <c r="H12574" s="192" t="s">
        <v>59</v>
      </c>
      <c r="I12574" s="185">
        <v>1.3168839999999999</v>
      </c>
      <c r="J12574" s="185" t="s">
        <v>938</v>
      </c>
      <c r="K12574" s="185" t="s">
        <v>115</v>
      </c>
      <c r="N12574" s="193" t="s">
        <v>116</v>
      </c>
      <c r="O12574" s="197">
        <v>0.1</v>
      </c>
    </row>
    <row r="12575" spans="1:15" x14ac:dyDescent="0.2">
      <c r="A12575" s="91">
        <v>1352</v>
      </c>
      <c r="B12575" s="247" t="str">
        <f>IF(AND(A12575&lt;&gt;"",ISNUMBER(A12575)),VLOOKUP(A12575,Studies!A:BR,2,FALSE),"")</f>
        <v>Lutz 2018</v>
      </c>
      <c r="C12575" s="248" t="str">
        <f>IF(AND(A12575&lt;&gt;"",ISNUMBER(A12575)),VLOOKUP(A12575,Studies!A:BR,3,FALSE),"")</f>
        <v>https://pubmed.ncbi.nlm.nih.gov/29569723/</v>
      </c>
      <c r="D12575" s="248" t="str">
        <f>IF(AND(A12575&lt;&gt;"",ISNUMBER(A12575)),VLOOKUP(A12575,Studies!A:BR,4,FALSE),"")</f>
        <v>Cohort 1, 75 mg Rifampicin</v>
      </c>
      <c r="E12575" s="248" t="str">
        <f>IF(AND(A12575&lt;&gt;"",ISNUMBER(A12575)),VLOOKUP(A12575,Studies!A:BR,5,FALSE),"")</f>
        <v>Midazolam</v>
      </c>
      <c r="F12575" s="249" t="str">
        <f>IF(AND(A12575&lt;&gt;"",ISNUMBER(A12575)),VLOOKUP(A12575,Studies!A:BR,6,FALSE),"")</f>
        <v>Plasma</v>
      </c>
      <c r="G12575" s="265">
        <v>661.5</v>
      </c>
      <c r="H12575" s="192" t="s">
        <v>59</v>
      </c>
      <c r="I12575" s="185">
        <v>0.74537500000000001</v>
      </c>
      <c r="J12575" s="185" t="s">
        <v>938</v>
      </c>
      <c r="K12575" s="185" t="s">
        <v>115</v>
      </c>
      <c r="N12575" s="193" t="s">
        <v>116</v>
      </c>
      <c r="O12575" s="197">
        <v>0.1</v>
      </c>
    </row>
    <row r="12576" spans="1:15" x14ac:dyDescent="0.2">
      <c r="A12576" s="91">
        <v>1352</v>
      </c>
      <c r="B12576" s="247" t="str">
        <f>IF(AND(A12576&lt;&gt;"",ISNUMBER(A12576)),VLOOKUP(A12576,Studies!A:BR,2,FALSE),"")</f>
        <v>Lutz 2018</v>
      </c>
      <c r="C12576" s="248" t="str">
        <f>IF(AND(A12576&lt;&gt;"",ISNUMBER(A12576)),VLOOKUP(A12576,Studies!A:BR,3,FALSE),"")</f>
        <v>https://pubmed.ncbi.nlm.nih.gov/29569723/</v>
      </c>
      <c r="D12576" s="248" t="str">
        <f>IF(AND(A12576&lt;&gt;"",ISNUMBER(A12576)),VLOOKUP(A12576,Studies!A:BR,4,FALSE),"")</f>
        <v>Cohort 1, 75 mg Rifampicin</v>
      </c>
      <c r="E12576" s="248" t="str">
        <f>IF(AND(A12576&lt;&gt;"",ISNUMBER(A12576)),VLOOKUP(A12576,Studies!A:BR,5,FALSE),"")</f>
        <v>Midazolam</v>
      </c>
      <c r="F12576" s="249" t="str">
        <f>IF(AND(A12576&lt;&gt;"",ISNUMBER(A12576)),VLOOKUP(A12576,Studies!A:BR,6,FALSE),"")</f>
        <v>Plasma</v>
      </c>
      <c r="G12576" s="265">
        <v>662</v>
      </c>
      <c r="H12576" s="192" t="s">
        <v>59</v>
      </c>
      <c r="I12576" s="185">
        <v>0.44610240000000001</v>
      </c>
      <c r="J12576" s="185" t="s">
        <v>938</v>
      </c>
      <c r="K12576" s="185" t="s">
        <v>115</v>
      </c>
      <c r="N12576" s="193" t="s">
        <v>116</v>
      </c>
      <c r="O12576" s="197">
        <v>0.1</v>
      </c>
    </row>
    <row r="12577" spans="1:15" x14ac:dyDescent="0.2">
      <c r="A12577" s="91">
        <v>1352</v>
      </c>
      <c r="B12577" s="247" t="str">
        <f>IF(AND(A12577&lt;&gt;"",ISNUMBER(A12577)),VLOOKUP(A12577,Studies!A:BR,2,FALSE),"")</f>
        <v>Lutz 2018</v>
      </c>
      <c r="C12577" s="248" t="str">
        <f>IF(AND(A12577&lt;&gt;"",ISNUMBER(A12577)),VLOOKUP(A12577,Studies!A:BR,3,FALSE),"")</f>
        <v>https://pubmed.ncbi.nlm.nih.gov/29569723/</v>
      </c>
      <c r="D12577" s="248" t="str">
        <f>IF(AND(A12577&lt;&gt;"",ISNUMBER(A12577)),VLOOKUP(A12577,Studies!A:BR,4,FALSE),"")</f>
        <v>Cohort 1, 75 mg Rifampicin</v>
      </c>
      <c r="E12577" s="248" t="str">
        <f>IF(AND(A12577&lt;&gt;"",ISNUMBER(A12577)),VLOOKUP(A12577,Studies!A:BR,5,FALSE),"")</f>
        <v>Midazolam</v>
      </c>
      <c r="F12577" s="249" t="str">
        <f>IF(AND(A12577&lt;&gt;"",ISNUMBER(A12577)),VLOOKUP(A12577,Studies!A:BR,6,FALSE),"")</f>
        <v>Plasma</v>
      </c>
      <c r="G12577" s="265">
        <v>664</v>
      </c>
      <c r="H12577" s="192" t="s">
        <v>59</v>
      </c>
      <c r="I12577" s="185">
        <v>0.1445225</v>
      </c>
      <c r="J12577" s="185" t="s">
        <v>938</v>
      </c>
      <c r="K12577" s="185" t="s">
        <v>115</v>
      </c>
      <c r="N12577" s="193" t="s">
        <v>116</v>
      </c>
      <c r="O12577" s="197">
        <v>0.1</v>
      </c>
    </row>
    <row r="12578" spans="1:15" x14ac:dyDescent="0.2">
      <c r="A12578" s="91">
        <v>1353</v>
      </c>
      <c r="B12578" s="247" t="str">
        <f>IF(AND(A12578&lt;&gt;"",ISNUMBER(A12578)),VLOOKUP(A12578,Studies!A:BR,2,FALSE),"")</f>
        <v>Lutz 2018</v>
      </c>
      <c r="C12578" s="248" t="str">
        <f>IF(AND(A12578&lt;&gt;"",ISNUMBER(A12578)),VLOOKUP(A12578,Studies!A:BR,3,FALSE),"")</f>
        <v>https://pubmed.ncbi.nlm.nih.gov/29569723/</v>
      </c>
      <c r="D12578" s="248" t="str">
        <f>IF(AND(A12578&lt;&gt;"",ISNUMBER(A12578)),VLOOKUP(A12578,Studies!A:BR,4,FALSE),"")</f>
        <v>Cohort 2, 600 mg Rifampicin</v>
      </c>
      <c r="E12578" s="248" t="str">
        <f>IF(AND(A12578&lt;&gt;"",ISNUMBER(A12578)),VLOOKUP(A12578,Studies!A:BR,5,FALSE),"")</f>
        <v>Midazolam</v>
      </c>
      <c r="F12578" s="249" t="str">
        <f>IF(AND(A12578&lt;&gt;"",ISNUMBER(A12578)),VLOOKUP(A12578,Studies!A:BR,6,FALSE),"")</f>
        <v>Plasma</v>
      </c>
      <c r="G12578" s="265">
        <v>660.25</v>
      </c>
      <c r="H12578" s="192" t="s">
        <v>59</v>
      </c>
      <c r="I12578" s="185">
        <v>1.4888790000000001</v>
      </c>
      <c r="J12578" s="185" t="s">
        <v>938</v>
      </c>
      <c r="K12578" s="185" t="s">
        <v>115</v>
      </c>
      <c r="L12578" s="193">
        <v>0.83771470000000003</v>
      </c>
      <c r="M12578" s="193" t="s">
        <v>938</v>
      </c>
      <c r="N12578" s="193" t="s">
        <v>116</v>
      </c>
      <c r="O12578" s="197">
        <v>0.1</v>
      </c>
    </row>
    <row r="12579" spans="1:15" x14ac:dyDescent="0.2">
      <c r="A12579" s="91">
        <v>1353</v>
      </c>
      <c r="B12579" s="247" t="str">
        <f>IF(AND(A12579&lt;&gt;"",ISNUMBER(A12579)),VLOOKUP(A12579,Studies!A:BR,2,FALSE),"")</f>
        <v>Lutz 2018</v>
      </c>
      <c r="C12579" s="248" t="str">
        <f>IF(AND(A12579&lt;&gt;"",ISNUMBER(A12579)),VLOOKUP(A12579,Studies!A:BR,3,FALSE),"")</f>
        <v>https://pubmed.ncbi.nlm.nih.gov/29569723/</v>
      </c>
      <c r="D12579" s="248" t="str">
        <f>IF(AND(A12579&lt;&gt;"",ISNUMBER(A12579)),VLOOKUP(A12579,Studies!A:BR,4,FALSE),"")</f>
        <v>Cohort 2, 600 mg Rifampicin</v>
      </c>
      <c r="E12579" s="248" t="str">
        <f>IF(AND(A12579&lt;&gt;"",ISNUMBER(A12579)),VLOOKUP(A12579,Studies!A:BR,5,FALSE),"")</f>
        <v>Midazolam</v>
      </c>
      <c r="F12579" s="249" t="str">
        <f>IF(AND(A12579&lt;&gt;"",ISNUMBER(A12579)),VLOOKUP(A12579,Studies!A:BR,6,FALSE),"")</f>
        <v>Plasma</v>
      </c>
      <c r="G12579" s="265">
        <v>660.5</v>
      </c>
      <c r="H12579" s="192" t="s">
        <v>59</v>
      </c>
      <c r="I12579" s="185">
        <v>2.0809199999999999</v>
      </c>
      <c r="J12579" s="185" t="s">
        <v>938</v>
      </c>
      <c r="K12579" s="185" t="s">
        <v>115</v>
      </c>
      <c r="L12579" s="193">
        <v>0.89310149999999999</v>
      </c>
      <c r="M12579" s="193" t="s">
        <v>938</v>
      </c>
      <c r="N12579" s="193" t="s">
        <v>116</v>
      </c>
      <c r="O12579" s="197">
        <v>0.1</v>
      </c>
    </row>
    <row r="12580" spans="1:15" x14ac:dyDescent="0.2">
      <c r="A12580" s="91">
        <v>1353</v>
      </c>
      <c r="B12580" s="247" t="str">
        <f>IF(AND(A12580&lt;&gt;"",ISNUMBER(A12580)),VLOOKUP(A12580,Studies!A:BR,2,FALSE),"")</f>
        <v>Lutz 2018</v>
      </c>
      <c r="C12580" s="248" t="str">
        <f>IF(AND(A12580&lt;&gt;"",ISNUMBER(A12580)),VLOOKUP(A12580,Studies!A:BR,3,FALSE),"")</f>
        <v>https://pubmed.ncbi.nlm.nih.gov/29569723/</v>
      </c>
      <c r="D12580" s="248" t="str">
        <f>IF(AND(A12580&lt;&gt;"",ISNUMBER(A12580)),VLOOKUP(A12580,Studies!A:BR,4,FALSE),"")</f>
        <v>Cohort 2, 600 mg Rifampicin</v>
      </c>
      <c r="E12580" s="248" t="str">
        <f>IF(AND(A12580&lt;&gt;"",ISNUMBER(A12580)),VLOOKUP(A12580,Studies!A:BR,5,FALSE),"")</f>
        <v>Midazolam</v>
      </c>
      <c r="F12580" s="249" t="str">
        <f>IF(AND(A12580&lt;&gt;"",ISNUMBER(A12580)),VLOOKUP(A12580,Studies!A:BR,6,FALSE),"")</f>
        <v>Plasma</v>
      </c>
      <c r="G12580" s="265">
        <v>660.75</v>
      </c>
      <c r="H12580" s="192" t="s">
        <v>59</v>
      </c>
      <c r="I12580" s="185">
        <v>1.8405320000000001</v>
      </c>
      <c r="J12580" s="185" t="s">
        <v>938</v>
      </c>
      <c r="K12580" s="185" t="s">
        <v>115</v>
      </c>
      <c r="L12580" s="193">
        <v>0.78993170000000001</v>
      </c>
      <c r="M12580" s="193" t="s">
        <v>938</v>
      </c>
      <c r="N12580" s="193" t="s">
        <v>116</v>
      </c>
      <c r="O12580" s="197">
        <v>0.1</v>
      </c>
    </row>
    <row r="12581" spans="1:15" x14ac:dyDescent="0.2">
      <c r="A12581" s="91">
        <v>1353</v>
      </c>
      <c r="B12581" s="247" t="str">
        <f>IF(AND(A12581&lt;&gt;"",ISNUMBER(A12581)),VLOOKUP(A12581,Studies!A:BR,2,FALSE),"")</f>
        <v>Lutz 2018</v>
      </c>
      <c r="C12581" s="248" t="str">
        <f>IF(AND(A12581&lt;&gt;"",ISNUMBER(A12581)),VLOOKUP(A12581,Studies!A:BR,3,FALSE),"")</f>
        <v>https://pubmed.ncbi.nlm.nih.gov/29569723/</v>
      </c>
      <c r="D12581" s="248" t="str">
        <f>IF(AND(A12581&lt;&gt;"",ISNUMBER(A12581)),VLOOKUP(A12581,Studies!A:BR,4,FALSE),"")</f>
        <v>Cohort 2, 600 mg Rifampicin</v>
      </c>
      <c r="E12581" s="248" t="str">
        <f>IF(AND(A12581&lt;&gt;"",ISNUMBER(A12581)),VLOOKUP(A12581,Studies!A:BR,5,FALSE),"")</f>
        <v>Midazolam</v>
      </c>
      <c r="F12581" s="249" t="str">
        <f>IF(AND(A12581&lt;&gt;"",ISNUMBER(A12581)),VLOOKUP(A12581,Studies!A:BR,6,FALSE),"")</f>
        <v>Plasma</v>
      </c>
      <c r="G12581" s="265">
        <v>661</v>
      </c>
      <c r="H12581" s="192" t="s">
        <v>59</v>
      </c>
      <c r="I12581" s="185">
        <v>1.439859</v>
      </c>
      <c r="J12581" s="185" t="s">
        <v>938</v>
      </c>
      <c r="K12581" s="185" t="s">
        <v>115</v>
      </c>
      <c r="L12581" s="193">
        <v>0.59513059999999995</v>
      </c>
      <c r="M12581" s="193" t="s">
        <v>938</v>
      </c>
      <c r="N12581" s="193" t="s">
        <v>116</v>
      </c>
      <c r="O12581" s="197">
        <v>0.1</v>
      </c>
    </row>
    <row r="12582" spans="1:15" x14ac:dyDescent="0.2">
      <c r="A12582" s="91">
        <v>1353</v>
      </c>
      <c r="B12582" s="247" t="str">
        <f>IF(AND(A12582&lt;&gt;"",ISNUMBER(A12582)),VLOOKUP(A12582,Studies!A:BR,2,FALSE),"")</f>
        <v>Lutz 2018</v>
      </c>
      <c r="C12582" s="248" t="str">
        <f>IF(AND(A12582&lt;&gt;"",ISNUMBER(A12582)),VLOOKUP(A12582,Studies!A:BR,3,FALSE),"")</f>
        <v>https://pubmed.ncbi.nlm.nih.gov/29569723/</v>
      </c>
      <c r="D12582" s="248" t="str">
        <f>IF(AND(A12582&lt;&gt;"",ISNUMBER(A12582)),VLOOKUP(A12582,Studies!A:BR,4,FALSE),"")</f>
        <v>Cohort 2, 600 mg Rifampicin</v>
      </c>
      <c r="E12582" s="248" t="str">
        <f>IF(AND(A12582&lt;&gt;"",ISNUMBER(A12582)),VLOOKUP(A12582,Studies!A:BR,5,FALSE),"")</f>
        <v>Midazolam</v>
      </c>
      <c r="F12582" s="249" t="str">
        <f>IF(AND(A12582&lt;&gt;"",ISNUMBER(A12582)),VLOOKUP(A12582,Studies!A:BR,6,FALSE),"")</f>
        <v>Plasma</v>
      </c>
      <c r="G12582" s="265">
        <v>661.5</v>
      </c>
      <c r="H12582" s="192" t="s">
        <v>59</v>
      </c>
      <c r="I12582" s="185">
        <v>0.81498009999999999</v>
      </c>
      <c r="J12582" s="185" t="s">
        <v>938</v>
      </c>
      <c r="K12582" s="185" t="s">
        <v>115</v>
      </c>
      <c r="L12582" s="193">
        <v>0.36284929999999999</v>
      </c>
      <c r="M12582" s="193" t="s">
        <v>938</v>
      </c>
      <c r="N12582" s="193" t="s">
        <v>116</v>
      </c>
      <c r="O12582" s="197">
        <v>0.1</v>
      </c>
    </row>
    <row r="12583" spans="1:15" x14ac:dyDescent="0.2">
      <c r="A12583" s="91">
        <v>1353</v>
      </c>
      <c r="B12583" s="247" t="str">
        <f>IF(AND(A12583&lt;&gt;"",ISNUMBER(A12583)),VLOOKUP(A12583,Studies!A:BR,2,FALSE),"")</f>
        <v>Lutz 2018</v>
      </c>
      <c r="C12583" s="248" t="str">
        <f>IF(AND(A12583&lt;&gt;"",ISNUMBER(A12583)),VLOOKUP(A12583,Studies!A:BR,3,FALSE),"")</f>
        <v>https://pubmed.ncbi.nlm.nih.gov/29569723/</v>
      </c>
      <c r="D12583" s="248" t="str">
        <f>IF(AND(A12583&lt;&gt;"",ISNUMBER(A12583)),VLOOKUP(A12583,Studies!A:BR,4,FALSE),"")</f>
        <v>Cohort 2, 600 mg Rifampicin</v>
      </c>
      <c r="E12583" s="248" t="str">
        <f>IF(AND(A12583&lt;&gt;"",ISNUMBER(A12583)),VLOOKUP(A12583,Studies!A:BR,5,FALSE),"")</f>
        <v>Midazolam</v>
      </c>
      <c r="F12583" s="249" t="str">
        <f>IF(AND(A12583&lt;&gt;"",ISNUMBER(A12583)),VLOOKUP(A12583,Studies!A:BR,6,FALSE),"")</f>
        <v>Plasma</v>
      </c>
      <c r="G12583" s="265">
        <v>662</v>
      </c>
      <c r="H12583" s="192" t="s">
        <v>59</v>
      </c>
      <c r="I12583" s="185">
        <v>0.48776069999999999</v>
      </c>
      <c r="J12583" s="185" t="s">
        <v>938</v>
      </c>
      <c r="K12583" s="185" t="s">
        <v>115</v>
      </c>
      <c r="L12583" s="193">
        <v>0.20160420000000001</v>
      </c>
      <c r="M12583" s="193" t="s">
        <v>938</v>
      </c>
      <c r="N12583" s="193" t="s">
        <v>116</v>
      </c>
      <c r="O12583" s="197">
        <v>0.1</v>
      </c>
    </row>
    <row r="12584" spans="1:15" x14ac:dyDescent="0.2">
      <c r="A12584" s="91">
        <v>1353</v>
      </c>
      <c r="B12584" s="247" t="str">
        <f>IF(AND(A12584&lt;&gt;"",ISNUMBER(A12584)),VLOOKUP(A12584,Studies!A:BR,2,FALSE),"")</f>
        <v>Lutz 2018</v>
      </c>
      <c r="C12584" s="248" t="str">
        <f>IF(AND(A12584&lt;&gt;"",ISNUMBER(A12584)),VLOOKUP(A12584,Studies!A:BR,3,FALSE),"")</f>
        <v>https://pubmed.ncbi.nlm.nih.gov/29569723/</v>
      </c>
      <c r="D12584" s="248" t="str">
        <f>IF(AND(A12584&lt;&gt;"",ISNUMBER(A12584)),VLOOKUP(A12584,Studies!A:BR,4,FALSE),"")</f>
        <v>Cohort 2, 600 mg Rifampicin</v>
      </c>
      <c r="E12584" s="248" t="str">
        <f>IF(AND(A12584&lt;&gt;"",ISNUMBER(A12584)),VLOOKUP(A12584,Studies!A:BR,5,FALSE),"")</f>
        <v>Midazolam</v>
      </c>
      <c r="F12584" s="249" t="str">
        <f>IF(AND(A12584&lt;&gt;"",ISNUMBER(A12584)),VLOOKUP(A12584,Studies!A:BR,6,FALSE),"")</f>
        <v>Plasma</v>
      </c>
      <c r="G12584" s="265">
        <v>664</v>
      </c>
      <c r="H12584" s="192" t="s">
        <v>59</v>
      </c>
      <c r="I12584" s="185">
        <v>0.15626480000000001</v>
      </c>
      <c r="J12584" s="185" t="s">
        <v>938</v>
      </c>
      <c r="K12584" s="185" t="s">
        <v>115</v>
      </c>
      <c r="L12584" s="193">
        <v>4.126751E-2</v>
      </c>
      <c r="M12584" s="193" t="s">
        <v>938</v>
      </c>
      <c r="N12584" s="193" t="s">
        <v>116</v>
      </c>
      <c r="O12584" s="197">
        <v>0.1</v>
      </c>
    </row>
    <row r="12585" spans="1:15" x14ac:dyDescent="0.2">
      <c r="A12585" s="30">
        <v>1358</v>
      </c>
      <c r="B12585" s="247" t="str">
        <f>IF(AND(A12585&lt;&gt;"",ISNUMBER(A12585)),VLOOKUP(A12585,Studies!A:BR,2,FALSE),"")</f>
        <v>Greiner 1999</v>
      </c>
      <c r="C12585" s="248" t="str">
        <f>IF(AND(A12585&lt;&gt;"",ISNUMBER(A12585)),VLOOKUP(A12585,Studies!A:BR,3,FALSE),"")</f>
        <v>https://pubmed.ncbi.nlm.nih.gov/10411543/</v>
      </c>
      <c r="D12585" s="248" t="str">
        <f>IF(AND(A12585&lt;&gt;"",ISNUMBER(A12585)),VLOOKUP(A12585,Studies!A:BR,4,FALSE),"")</f>
        <v>Pg-p western blot duodenal biopsy (fold-change)</v>
      </c>
      <c r="E12585" s="248" t="str">
        <f>IF(AND(A12585&lt;&gt;"",ISNUMBER(A12585)),VLOOKUP(A12585,Studies!A:BR,5,FALSE),"")</f>
        <v>P-gp</v>
      </c>
      <c r="F12585" s="249" t="str">
        <f>IF(AND(A12585&lt;&gt;"",ISNUMBER(A12585)),VLOOKUP(A12585,Studies!A:BR,6,FALSE),"")</f>
        <v>Duodenum|Intracellular</v>
      </c>
      <c r="G12585" s="265">
        <v>216</v>
      </c>
      <c r="H12585" s="50" t="s">
        <v>59</v>
      </c>
      <c r="I12585" s="185">
        <v>3.5</v>
      </c>
      <c r="K12585" s="185" t="s">
        <v>115</v>
      </c>
      <c r="L12585" s="193">
        <v>2.1</v>
      </c>
      <c r="N12585" s="193" t="s">
        <v>116</v>
      </c>
    </row>
    <row r="12586" spans="1:15" x14ac:dyDescent="0.2">
      <c r="A12586" s="30">
        <v>1359</v>
      </c>
      <c r="B12586" s="247" t="str">
        <f>IF(AND(A12586&lt;&gt;"",ISNUMBER(A12586)),VLOOKUP(A12586,Studies!A:BR,2,FALSE),"")</f>
        <v>Greiner 1999</v>
      </c>
      <c r="C12586" s="248" t="str">
        <f>IF(AND(A12586&lt;&gt;"",ISNUMBER(A12586)),VLOOKUP(A12586,Studies!A:BR,3,FALSE),"")</f>
        <v>https://pubmed.ncbi.nlm.nih.gov/10411543/</v>
      </c>
      <c r="D12586" s="248" t="str">
        <f>IF(AND(A12586&lt;&gt;"",ISNUMBER(A12586)),VLOOKUP(A12586,Studies!A:BR,4,FALSE),"")</f>
        <v>CYP3A4 western blot duodenal biopsy (fold-change)</v>
      </c>
      <c r="E12586" s="248" t="str">
        <f>IF(AND(A12586&lt;&gt;"",ISNUMBER(A12586)),VLOOKUP(A12586,Studies!A:BR,5,FALSE),"")</f>
        <v>CYP3A4</v>
      </c>
      <c r="F12586" s="249" t="str">
        <f>IF(AND(A12586&lt;&gt;"",ISNUMBER(A12586)),VLOOKUP(A12586,Studies!A:BR,6,FALSE),"")</f>
        <v>Duodenum|Intracellular</v>
      </c>
      <c r="G12586" s="265">
        <v>216</v>
      </c>
      <c r="H12586" s="192" t="s">
        <v>59</v>
      </c>
      <c r="I12586" s="185">
        <v>4.4000000000000004</v>
      </c>
      <c r="J12586" s="185"/>
      <c r="K12586" s="185" t="s">
        <v>115</v>
      </c>
      <c r="L12586" s="193">
        <v>2.7</v>
      </c>
      <c r="M12586" s="193"/>
      <c r="N12586" s="193" t="s">
        <v>116</v>
      </c>
    </row>
    <row r="12587" spans="1:15" x14ac:dyDescent="0.2">
      <c r="A12587" s="181">
        <v>1360</v>
      </c>
      <c r="B12587" s="247" t="str">
        <f>IF(AND(A12587&lt;&gt;"",ISNUMBER(A12587)),VLOOKUP(A12587,Studies!A:BR,2,FALSE),"")</f>
        <v>Westphal 2000</v>
      </c>
      <c r="C12587" s="248" t="str">
        <f>IF(AND(A12587&lt;&gt;"",ISNUMBER(A12587)),VLOOKUP(A12587,Studies!A:BR,3,FALSE),"")</f>
        <v>https://pubmed.ncbi.nlm.nih.gov/11061574/</v>
      </c>
      <c r="D12587" s="248" t="str">
        <f>IF(AND(A12587&lt;&gt;"",ISNUMBER(A12587)),VLOOKUP(A12587,Studies!A:BR,4,FALSE),"")</f>
        <v>Pg-p western blot duodenal biopsy (fold-change)</v>
      </c>
      <c r="E12587" s="248" t="str">
        <f>IF(AND(A12587&lt;&gt;"",ISNUMBER(A12587)),VLOOKUP(A12587,Studies!A:BR,5,FALSE),"")</f>
        <v>P-gp</v>
      </c>
      <c r="F12587" s="249" t="str">
        <f>IF(AND(A12587&lt;&gt;"",ISNUMBER(A12587)),VLOOKUP(A12587,Studies!A:BR,6,FALSE),"")</f>
        <v>Duodenum|Intracellular</v>
      </c>
      <c r="G12587" s="265">
        <v>179</v>
      </c>
      <c r="H12587" s="50" t="s">
        <v>59</v>
      </c>
      <c r="I12587" s="185">
        <v>4.2</v>
      </c>
      <c r="K12587" s="185" t="s">
        <v>115</v>
      </c>
    </row>
    <row r="12588" spans="1:15" x14ac:dyDescent="0.2">
      <c r="A12588" s="30">
        <v>1361</v>
      </c>
      <c r="B12588" s="247" t="str">
        <f>IF(AND(A12588&lt;&gt;"",ISNUMBER(A12588)),VLOOKUP(A12588,Studies!A:BR,2,FALSE),"")</f>
        <v>Chattopadhyay 2018</v>
      </c>
      <c r="C12588" s="248" t="str">
        <f>IF(AND(A12588&lt;&gt;"",ISNUMBER(A12588)),VLOOKUP(A12588,Studies!A:BR,3,FALSE),"")</f>
        <v>https://pubmed.ncbi.nlm.nih.gov/30171692/</v>
      </c>
      <c r="D12588" s="248" t="str">
        <f>IF(AND(A12588&lt;&gt;"",ISNUMBER(A12588)),VLOOKUP(A12588,Studies!A:BR,4,FALSE),"")</f>
        <v>Control (without Rifampicin)</v>
      </c>
      <c r="E12588" s="248" t="str">
        <f>IF(AND(A12588&lt;&gt;"",ISNUMBER(A12588)),VLOOKUP(A12588,Studies!A:BR,5,FALSE),"")</f>
        <v>Midazolam</v>
      </c>
      <c r="F12588" s="249" t="str">
        <f>IF(AND(A12588&lt;&gt;"",ISNUMBER(A12588)),VLOOKUP(A12588,Studies!A:BR,6,FALSE),"")</f>
        <v>Plasma</v>
      </c>
      <c r="G12588" s="265">
        <v>0.5</v>
      </c>
      <c r="H12588" s="192" t="s">
        <v>59</v>
      </c>
      <c r="I12588" s="185">
        <v>3144.2339438179802</v>
      </c>
      <c r="J12588" s="185" t="s">
        <v>1186</v>
      </c>
      <c r="K12588" s="41" t="s">
        <v>941</v>
      </c>
      <c r="L12588" s="193">
        <v>1.4767212142127002</v>
      </c>
      <c r="N12588" s="52" t="s">
        <v>1021</v>
      </c>
      <c r="O12588" s="59">
        <v>2</v>
      </c>
    </row>
    <row r="12589" spans="1:15" x14ac:dyDescent="0.2">
      <c r="A12589" s="181">
        <v>1361</v>
      </c>
      <c r="B12589" s="247" t="str">
        <f>IF(AND(A12589&lt;&gt;"",ISNUMBER(A12589)),VLOOKUP(A12589,Studies!A:BR,2,FALSE),"")</f>
        <v>Chattopadhyay 2018</v>
      </c>
      <c r="C12589" s="248" t="str">
        <f>IF(AND(A12589&lt;&gt;"",ISNUMBER(A12589)),VLOOKUP(A12589,Studies!A:BR,3,FALSE),"")</f>
        <v>https://pubmed.ncbi.nlm.nih.gov/30171692/</v>
      </c>
      <c r="D12589" s="248" t="str">
        <f>IF(AND(A12589&lt;&gt;"",ISNUMBER(A12589)),VLOOKUP(A12589,Studies!A:BR,4,FALSE),"")</f>
        <v>Control (without Rifampicin)</v>
      </c>
      <c r="E12589" s="248" t="str">
        <f>IF(AND(A12589&lt;&gt;"",ISNUMBER(A12589)),VLOOKUP(A12589,Studies!A:BR,5,FALSE),"")</f>
        <v>Midazolam</v>
      </c>
      <c r="F12589" s="249" t="str">
        <f>IF(AND(A12589&lt;&gt;"",ISNUMBER(A12589)),VLOOKUP(A12589,Studies!A:BR,6,FALSE),"")</f>
        <v>Plasma</v>
      </c>
      <c r="G12589" s="265">
        <v>1</v>
      </c>
      <c r="H12589" s="192" t="s">
        <v>59</v>
      </c>
      <c r="I12589" s="185">
        <v>2555.7568997594617</v>
      </c>
      <c r="J12589" s="185" t="s">
        <v>1186</v>
      </c>
      <c r="K12589" s="185" t="s">
        <v>941</v>
      </c>
      <c r="L12589" s="193">
        <v>1.4022216257050264</v>
      </c>
      <c r="N12589" s="193" t="s">
        <v>1021</v>
      </c>
      <c r="O12589" s="197">
        <v>2</v>
      </c>
    </row>
    <row r="12590" spans="1:15" x14ac:dyDescent="0.2">
      <c r="A12590" s="181">
        <v>1361</v>
      </c>
      <c r="B12590" s="247" t="str">
        <f>IF(AND(A12590&lt;&gt;"",ISNUMBER(A12590)),VLOOKUP(A12590,Studies!A:BR,2,FALSE),"")</f>
        <v>Chattopadhyay 2018</v>
      </c>
      <c r="C12590" s="248" t="str">
        <f>IF(AND(A12590&lt;&gt;"",ISNUMBER(A12590)),VLOOKUP(A12590,Studies!A:BR,3,FALSE),"")</f>
        <v>https://pubmed.ncbi.nlm.nih.gov/30171692/</v>
      </c>
      <c r="D12590" s="248" t="str">
        <f>IF(AND(A12590&lt;&gt;"",ISNUMBER(A12590)),VLOOKUP(A12590,Studies!A:BR,4,FALSE),"")</f>
        <v>Control (without Rifampicin)</v>
      </c>
      <c r="E12590" s="248" t="str">
        <f>IF(AND(A12590&lt;&gt;"",ISNUMBER(A12590)),VLOOKUP(A12590,Studies!A:BR,5,FALSE),"")</f>
        <v>Midazolam</v>
      </c>
      <c r="F12590" s="249" t="str">
        <f>IF(AND(A12590&lt;&gt;"",ISNUMBER(A12590)),VLOOKUP(A12590,Studies!A:BR,6,FALSE),"")</f>
        <v>Plasma</v>
      </c>
      <c r="G12590" s="265">
        <v>1.5</v>
      </c>
      <c r="H12590" s="192" t="s">
        <v>59</v>
      </c>
      <c r="I12590" s="185">
        <v>1685.8031778892819</v>
      </c>
      <c r="J12590" s="185" t="s">
        <v>1186</v>
      </c>
      <c r="K12590" s="185" t="s">
        <v>941</v>
      </c>
      <c r="L12590" s="193">
        <v>1.3463496693002757</v>
      </c>
      <c r="N12590" s="193" t="s">
        <v>1021</v>
      </c>
      <c r="O12590" s="197">
        <v>2</v>
      </c>
    </row>
    <row r="12591" spans="1:15" x14ac:dyDescent="0.2">
      <c r="A12591" s="181">
        <v>1361</v>
      </c>
      <c r="B12591" s="247" t="str">
        <f>IF(AND(A12591&lt;&gt;"",ISNUMBER(A12591)),VLOOKUP(A12591,Studies!A:BR,2,FALSE),"")</f>
        <v>Chattopadhyay 2018</v>
      </c>
      <c r="C12591" s="248" t="str">
        <f>IF(AND(A12591&lt;&gt;"",ISNUMBER(A12591)),VLOOKUP(A12591,Studies!A:BR,3,FALSE),"")</f>
        <v>https://pubmed.ncbi.nlm.nih.gov/30171692/</v>
      </c>
      <c r="D12591" s="248" t="str">
        <f>IF(AND(A12591&lt;&gt;"",ISNUMBER(A12591)),VLOOKUP(A12591,Studies!A:BR,4,FALSE),"")</f>
        <v>Control (without Rifampicin)</v>
      </c>
      <c r="E12591" s="248" t="str">
        <f>IF(AND(A12591&lt;&gt;"",ISNUMBER(A12591)),VLOOKUP(A12591,Studies!A:BR,5,FALSE),"")</f>
        <v>Midazolam</v>
      </c>
      <c r="F12591" s="249" t="str">
        <f>IF(AND(A12591&lt;&gt;"",ISNUMBER(A12591)),VLOOKUP(A12591,Studies!A:BR,6,FALSE),"")</f>
        <v>Plasma</v>
      </c>
      <c r="G12591" s="265">
        <v>2</v>
      </c>
      <c r="H12591" s="192" t="s">
        <v>59</v>
      </c>
      <c r="I12591" s="185">
        <v>1236.3074395216461</v>
      </c>
      <c r="J12591" s="185" t="s">
        <v>1186</v>
      </c>
      <c r="K12591" s="185" t="s">
        <v>941</v>
      </c>
      <c r="L12591" s="193">
        <v>1.2568240934495234</v>
      </c>
      <c r="N12591" s="193" t="s">
        <v>1021</v>
      </c>
      <c r="O12591" s="197">
        <v>2</v>
      </c>
    </row>
    <row r="12592" spans="1:15" x14ac:dyDescent="0.2">
      <c r="A12592" s="181">
        <v>1361</v>
      </c>
      <c r="B12592" s="247" t="str">
        <f>IF(AND(A12592&lt;&gt;"",ISNUMBER(A12592)),VLOOKUP(A12592,Studies!A:BR,2,FALSE),"")</f>
        <v>Chattopadhyay 2018</v>
      </c>
      <c r="C12592" s="248" t="str">
        <f>IF(AND(A12592&lt;&gt;"",ISNUMBER(A12592)),VLOOKUP(A12592,Studies!A:BR,3,FALSE),"")</f>
        <v>https://pubmed.ncbi.nlm.nih.gov/30171692/</v>
      </c>
      <c r="D12592" s="248" t="str">
        <f>IF(AND(A12592&lt;&gt;"",ISNUMBER(A12592)),VLOOKUP(A12592,Studies!A:BR,4,FALSE),"")</f>
        <v>Control (without Rifampicin)</v>
      </c>
      <c r="E12592" s="248" t="str">
        <f>IF(AND(A12592&lt;&gt;"",ISNUMBER(A12592)),VLOOKUP(A12592,Studies!A:BR,5,FALSE),"")</f>
        <v>Midazolam</v>
      </c>
      <c r="F12592" s="249" t="str">
        <f>IF(AND(A12592&lt;&gt;"",ISNUMBER(A12592)),VLOOKUP(A12592,Studies!A:BR,6,FALSE),"")</f>
        <v>Plasma</v>
      </c>
      <c r="G12592" s="265">
        <v>2.5</v>
      </c>
      <c r="H12592" s="192" t="s">
        <v>59</v>
      </c>
      <c r="I12592" s="185">
        <v>1001.1625779530453</v>
      </c>
      <c r="J12592" s="185" t="s">
        <v>1186</v>
      </c>
      <c r="K12592" s="185" t="s">
        <v>941</v>
      </c>
      <c r="L12592" s="193">
        <v>1.3681851270938394</v>
      </c>
      <c r="N12592" s="193" t="s">
        <v>1021</v>
      </c>
      <c r="O12592" s="197">
        <v>2</v>
      </c>
    </row>
    <row r="12593" spans="1:15" x14ac:dyDescent="0.2">
      <c r="A12593" s="181">
        <v>1361</v>
      </c>
      <c r="B12593" s="247" t="str">
        <f>IF(AND(A12593&lt;&gt;"",ISNUMBER(A12593)),VLOOKUP(A12593,Studies!A:BR,2,FALSE),"")</f>
        <v>Chattopadhyay 2018</v>
      </c>
      <c r="C12593" s="248" t="str">
        <f>IF(AND(A12593&lt;&gt;"",ISNUMBER(A12593)),VLOOKUP(A12593,Studies!A:BR,3,FALSE),"")</f>
        <v>https://pubmed.ncbi.nlm.nih.gov/30171692/</v>
      </c>
      <c r="D12593" s="248" t="str">
        <f>IF(AND(A12593&lt;&gt;"",ISNUMBER(A12593)),VLOOKUP(A12593,Studies!A:BR,4,FALSE),"")</f>
        <v>Control (without Rifampicin)</v>
      </c>
      <c r="E12593" s="248" t="str">
        <f>IF(AND(A12593&lt;&gt;"",ISNUMBER(A12593)),VLOOKUP(A12593,Studies!A:BR,5,FALSE),"")</f>
        <v>Midazolam</v>
      </c>
      <c r="F12593" s="249" t="str">
        <f>IF(AND(A12593&lt;&gt;"",ISNUMBER(A12593)),VLOOKUP(A12593,Studies!A:BR,6,FALSE),"")</f>
        <v>Plasma</v>
      </c>
      <c r="G12593" s="265">
        <v>3</v>
      </c>
      <c r="H12593" s="192" t="s">
        <v>59</v>
      </c>
      <c r="I12593" s="185">
        <v>781.85123629827444</v>
      </c>
      <c r="J12593" s="185" t="s">
        <v>1186</v>
      </c>
      <c r="K12593" s="185" t="s">
        <v>941</v>
      </c>
      <c r="L12593" s="193">
        <v>1.2942643282194923</v>
      </c>
      <c r="N12593" s="193" t="s">
        <v>1021</v>
      </c>
      <c r="O12593" s="197">
        <v>2</v>
      </c>
    </row>
    <row r="12594" spans="1:15" x14ac:dyDescent="0.2">
      <c r="A12594" s="181">
        <v>1361</v>
      </c>
      <c r="B12594" s="247" t="str">
        <f>IF(AND(A12594&lt;&gt;"",ISNUMBER(A12594)),VLOOKUP(A12594,Studies!A:BR,2,FALSE),"")</f>
        <v>Chattopadhyay 2018</v>
      </c>
      <c r="C12594" s="248" t="str">
        <f>IF(AND(A12594&lt;&gt;"",ISNUMBER(A12594)),VLOOKUP(A12594,Studies!A:BR,3,FALSE),"")</f>
        <v>https://pubmed.ncbi.nlm.nih.gov/30171692/</v>
      </c>
      <c r="D12594" s="248" t="str">
        <f>IF(AND(A12594&lt;&gt;"",ISNUMBER(A12594)),VLOOKUP(A12594,Studies!A:BR,4,FALSE),"")</f>
        <v>Control (without Rifampicin)</v>
      </c>
      <c r="E12594" s="248" t="str">
        <f>IF(AND(A12594&lt;&gt;"",ISNUMBER(A12594)),VLOOKUP(A12594,Studies!A:BR,5,FALSE),"")</f>
        <v>Midazolam</v>
      </c>
      <c r="F12594" s="249" t="str">
        <f>IF(AND(A12594&lt;&gt;"",ISNUMBER(A12594)),VLOOKUP(A12594,Studies!A:BR,6,FALSE),"")</f>
        <v>Plasma</v>
      </c>
      <c r="G12594" s="265">
        <v>3.5</v>
      </c>
      <c r="H12594" s="192" t="s">
        <v>59</v>
      </c>
      <c r="I12594" s="185">
        <v>669.66153955611674</v>
      </c>
      <c r="J12594" s="185" t="s">
        <v>1186</v>
      </c>
      <c r="K12594" s="185" t="s">
        <v>941</v>
      </c>
      <c r="L12594" s="193">
        <v>1.4260075894868696</v>
      </c>
      <c r="N12594" s="193" t="s">
        <v>1021</v>
      </c>
      <c r="O12594" s="197">
        <v>2</v>
      </c>
    </row>
    <row r="12595" spans="1:15" x14ac:dyDescent="0.2">
      <c r="A12595" s="181">
        <v>1361</v>
      </c>
      <c r="B12595" s="247" t="str">
        <f>IF(AND(A12595&lt;&gt;"",ISNUMBER(A12595)),VLOOKUP(A12595,Studies!A:BR,2,FALSE),"")</f>
        <v>Chattopadhyay 2018</v>
      </c>
      <c r="C12595" s="248" t="str">
        <f>IF(AND(A12595&lt;&gt;"",ISNUMBER(A12595)),VLOOKUP(A12595,Studies!A:BR,3,FALSE),"")</f>
        <v>https://pubmed.ncbi.nlm.nih.gov/30171692/</v>
      </c>
      <c r="D12595" s="248" t="str">
        <f>IF(AND(A12595&lt;&gt;"",ISNUMBER(A12595)),VLOOKUP(A12595,Studies!A:BR,4,FALSE),"")</f>
        <v>Control (without Rifampicin)</v>
      </c>
      <c r="E12595" s="248" t="str">
        <f>IF(AND(A12595&lt;&gt;"",ISNUMBER(A12595)),VLOOKUP(A12595,Studies!A:BR,5,FALSE),"")</f>
        <v>Midazolam</v>
      </c>
      <c r="F12595" s="249" t="str">
        <f>IF(AND(A12595&lt;&gt;"",ISNUMBER(A12595)),VLOOKUP(A12595,Studies!A:BR,6,FALSE),"")</f>
        <v>Plasma</v>
      </c>
      <c r="G12595" s="265">
        <v>4</v>
      </c>
      <c r="H12595" s="192" t="s">
        <v>59</v>
      </c>
      <c r="I12595" s="185">
        <v>597.65562688515638</v>
      </c>
      <c r="J12595" s="185" t="s">
        <v>1186</v>
      </c>
      <c r="K12595" s="185" t="s">
        <v>941</v>
      </c>
      <c r="L12595" s="193">
        <v>1.3722749994328658</v>
      </c>
      <c r="N12595" s="193" t="s">
        <v>1021</v>
      </c>
      <c r="O12595" s="197">
        <v>2</v>
      </c>
    </row>
    <row r="12596" spans="1:15" x14ac:dyDescent="0.2">
      <c r="A12596" s="181">
        <v>1361</v>
      </c>
      <c r="B12596" s="247" t="str">
        <f>IF(AND(A12596&lt;&gt;"",ISNUMBER(A12596)),VLOOKUP(A12596,Studies!A:BR,2,FALSE),"")</f>
        <v>Chattopadhyay 2018</v>
      </c>
      <c r="C12596" s="248" t="str">
        <f>IF(AND(A12596&lt;&gt;"",ISNUMBER(A12596)),VLOOKUP(A12596,Studies!A:BR,3,FALSE),"")</f>
        <v>https://pubmed.ncbi.nlm.nih.gov/30171692/</v>
      </c>
      <c r="D12596" s="248" t="str">
        <f>IF(AND(A12596&lt;&gt;"",ISNUMBER(A12596)),VLOOKUP(A12596,Studies!A:BR,4,FALSE),"")</f>
        <v>Control (without Rifampicin)</v>
      </c>
      <c r="E12596" s="248" t="str">
        <f>IF(AND(A12596&lt;&gt;"",ISNUMBER(A12596)),VLOOKUP(A12596,Studies!A:BR,5,FALSE),"")</f>
        <v>Midazolam</v>
      </c>
      <c r="F12596" s="249" t="str">
        <f>IF(AND(A12596&lt;&gt;"",ISNUMBER(A12596)),VLOOKUP(A12596,Studies!A:BR,6,FALSE),"")</f>
        <v>Plasma</v>
      </c>
      <c r="G12596" s="265">
        <v>4.5</v>
      </c>
      <c r="H12596" s="192" t="s">
        <v>59</v>
      </c>
      <c r="I12596" s="185">
        <v>470.63814090944237</v>
      </c>
      <c r="J12596" s="185" t="s">
        <v>1186</v>
      </c>
      <c r="K12596" s="185" t="s">
        <v>941</v>
      </c>
      <c r="L12596" s="193">
        <v>1.4277302906332727</v>
      </c>
      <c r="N12596" s="193" t="s">
        <v>1021</v>
      </c>
      <c r="O12596" s="197">
        <v>2</v>
      </c>
    </row>
    <row r="12597" spans="1:15" x14ac:dyDescent="0.2">
      <c r="A12597" s="181">
        <v>1361</v>
      </c>
      <c r="B12597" s="247" t="str">
        <f>IF(AND(A12597&lt;&gt;"",ISNUMBER(A12597)),VLOOKUP(A12597,Studies!A:BR,2,FALSE),"")</f>
        <v>Chattopadhyay 2018</v>
      </c>
      <c r="C12597" s="248" t="str">
        <f>IF(AND(A12597&lt;&gt;"",ISNUMBER(A12597)),VLOOKUP(A12597,Studies!A:BR,3,FALSE),"")</f>
        <v>https://pubmed.ncbi.nlm.nih.gov/30171692/</v>
      </c>
      <c r="D12597" s="248" t="str">
        <f>IF(AND(A12597&lt;&gt;"",ISNUMBER(A12597)),VLOOKUP(A12597,Studies!A:BR,4,FALSE),"")</f>
        <v>Control (without Rifampicin)</v>
      </c>
      <c r="E12597" s="248" t="str">
        <f>IF(AND(A12597&lt;&gt;"",ISNUMBER(A12597)),VLOOKUP(A12597,Studies!A:BR,5,FALSE),"")</f>
        <v>Midazolam</v>
      </c>
      <c r="F12597" s="249" t="str">
        <f>IF(AND(A12597&lt;&gt;"",ISNUMBER(A12597)),VLOOKUP(A12597,Studies!A:BR,6,FALSE),"")</f>
        <v>Plasma</v>
      </c>
      <c r="G12597" s="265">
        <v>5</v>
      </c>
      <c r="H12597" s="192" t="s">
        <v>59</v>
      </c>
      <c r="I12597" s="185">
        <v>382.13825315706055</v>
      </c>
      <c r="J12597" s="185" t="s">
        <v>1186</v>
      </c>
      <c r="K12597" s="185" t="s">
        <v>941</v>
      </c>
      <c r="L12597" s="193">
        <v>1.4002241523900836</v>
      </c>
      <c r="N12597" s="193" t="s">
        <v>1021</v>
      </c>
      <c r="O12597" s="197">
        <v>2</v>
      </c>
    </row>
    <row r="12598" spans="1:15" x14ac:dyDescent="0.2">
      <c r="A12598" s="181">
        <v>1361</v>
      </c>
      <c r="B12598" s="247" t="str">
        <f>IF(AND(A12598&lt;&gt;"",ISNUMBER(A12598)),VLOOKUP(A12598,Studies!A:BR,2,FALSE),"")</f>
        <v>Chattopadhyay 2018</v>
      </c>
      <c r="C12598" s="248" t="str">
        <f>IF(AND(A12598&lt;&gt;"",ISNUMBER(A12598)),VLOOKUP(A12598,Studies!A:BR,3,FALSE),"")</f>
        <v>https://pubmed.ncbi.nlm.nih.gov/30171692/</v>
      </c>
      <c r="D12598" s="248" t="str">
        <f>IF(AND(A12598&lt;&gt;"",ISNUMBER(A12598)),VLOOKUP(A12598,Studies!A:BR,4,FALSE),"")</f>
        <v>Control (without Rifampicin)</v>
      </c>
      <c r="E12598" s="248" t="str">
        <f>IF(AND(A12598&lt;&gt;"",ISNUMBER(A12598)),VLOOKUP(A12598,Studies!A:BR,5,FALSE),"")</f>
        <v>Midazolam</v>
      </c>
      <c r="F12598" s="249" t="str">
        <f>IF(AND(A12598&lt;&gt;"",ISNUMBER(A12598)),VLOOKUP(A12598,Studies!A:BR,6,FALSE),"")</f>
        <v>Plasma</v>
      </c>
      <c r="G12598" s="265">
        <v>6</v>
      </c>
      <c r="H12598" s="192" t="s">
        <v>59</v>
      </c>
      <c r="I12598" s="185">
        <v>335.31086436408611</v>
      </c>
      <c r="J12598" s="185" t="s">
        <v>1186</v>
      </c>
      <c r="K12598" s="185" t="s">
        <v>941</v>
      </c>
      <c r="L12598" s="193">
        <v>1.4764582796013457</v>
      </c>
      <c r="N12598" s="193" t="s">
        <v>1021</v>
      </c>
      <c r="O12598" s="197">
        <v>2</v>
      </c>
    </row>
    <row r="12599" spans="1:15" x14ac:dyDescent="0.2">
      <c r="A12599" s="181">
        <v>1361</v>
      </c>
      <c r="B12599" s="247" t="str">
        <f>IF(AND(A12599&lt;&gt;"",ISNUMBER(A12599)),VLOOKUP(A12599,Studies!A:BR,2,FALSE),"")</f>
        <v>Chattopadhyay 2018</v>
      </c>
      <c r="C12599" s="248" t="str">
        <f>IF(AND(A12599&lt;&gt;"",ISNUMBER(A12599)),VLOOKUP(A12599,Studies!A:BR,3,FALSE),"")</f>
        <v>https://pubmed.ncbi.nlm.nih.gov/30171692/</v>
      </c>
      <c r="D12599" s="248" t="str">
        <f>IF(AND(A12599&lt;&gt;"",ISNUMBER(A12599)),VLOOKUP(A12599,Studies!A:BR,4,FALSE),"")</f>
        <v>Control (without Rifampicin)</v>
      </c>
      <c r="E12599" s="248" t="str">
        <f>IF(AND(A12599&lt;&gt;"",ISNUMBER(A12599)),VLOOKUP(A12599,Studies!A:BR,5,FALSE),"")</f>
        <v>Midazolam</v>
      </c>
      <c r="F12599" s="249" t="str">
        <f>IF(AND(A12599&lt;&gt;"",ISNUMBER(A12599)),VLOOKUP(A12599,Studies!A:BR,6,FALSE),"")</f>
        <v>Plasma</v>
      </c>
      <c r="G12599" s="265">
        <v>8</v>
      </c>
      <c r="H12599" s="192" t="s">
        <v>59</v>
      </c>
      <c r="I12599" s="185">
        <v>230.25368392010645</v>
      </c>
      <c r="J12599" s="185" t="s">
        <v>1186</v>
      </c>
      <c r="K12599" s="185" t="s">
        <v>941</v>
      </c>
      <c r="L12599" s="193">
        <v>1.694374217584973</v>
      </c>
      <c r="N12599" s="193" t="s">
        <v>1021</v>
      </c>
      <c r="O12599" s="197">
        <v>2</v>
      </c>
    </row>
    <row r="12600" spans="1:15" x14ac:dyDescent="0.2">
      <c r="A12600" s="181">
        <v>1361</v>
      </c>
      <c r="B12600" s="247" t="str">
        <f>IF(AND(A12600&lt;&gt;"",ISNUMBER(A12600)),VLOOKUP(A12600,Studies!A:BR,2,FALSE),"")</f>
        <v>Chattopadhyay 2018</v>
      </c>
      <c r="C12600" s="248" t="str">
        <f>IF(AND(A12600&lt;&gt;"",ISNUMBER(A12600)),VLOOKUP(A12600,Studies!A:BR,3,FALSE),"")</f>
        <v>https://pubmed.ncbi.nlm.nih.gov/30171692/</v>
      </c>
      <c r="D12600" s="248" t="str">
        <f>IF(AND(A12600&lt;&gt;"",ISNUMBER(A12600)),VLOOKUP(A12600,Studies!A:BR,4,FALSE),"")</f>
        <v>Control (without Rifampicin)</v>
      </c>
      <c r="E12600" s="248" t="str">
        <f>IF(AND(A12600&lt;&gt;"",ISNUMBER(A12600)),VLOOKUP(A12600,Studies!A:BR,5,FALSE),"")</f>
        <v>Midazolam</v>
      </c>
      <c r="F12600" s="249" t="str">
        <f>IF(AND(A12600&lt;&gt;"",ISNUMBER(A12600)),VLOOKUP(A12600,Studies!A:BR,6,FALSE),"")</f>
        <v>Plasma</v>
      </c>
      <c r="G12600" s="265">
        <v>12</v>
      </c>
      <c r="H12600" s="192" t="s">
        <v>59</v>
      </c>
      <c r="I12600" s="185">
        <v>138.63274954671058</v>
      </c>
      <c r="J12600" s="185" t="s">
        <v>1186</v>
      </c>
      <c r="K12600" s="185" t="s">
        <v>941</v>
      </c>
      <c r="L12600" s="193">
        <v>1.89271789035023</v>
      </c>
      <c r="N12600" s="193" t="s">
        <v>1021</v>
      </c>
      <c r="O12600" s="197">
        <v>2</v>
      </c>
    </row>
    <row r="12601" spans="1:15" x14ac:dyDescent="0.2">
      <c r="A12601" s="181">
        <v>1361</v>
      </c>
      <c r="B12601" s="247" t="str">
        <f>IF(AND(A12601&lt;&gt;"",ISNUMBER(A12601)),VLOOKUP(A12601,Studies!A:BR,2,FALSE),"")</f>
        <v>Chattopadhyay 2018</v>
      </c>
      <c r="C12601" s="248" t="str">
        <f>IF(AND(A12601&lt;&gt;"",ISNUMBER(A12601)),VLOOKUP(A12601,Studies!A:BR,3,FALSE),"")</f>
        <v>https://pubmed.ncbi.nlm.nih.gov/30171692/</v>
      </c>
      <c r="D12601" s="248" t="str">
        <f>IF(AND(A12601&lt;&gt;"",ISNUMBER(A12601)),VLOOKUP(A12601,Studies!A:BR,4,FALSE),"")</f>
        <v>Control (without Rifampicin)</v>
      </c>
      <c r="E12601" s="248" t="str">
        <f>IF(AND(A12601&lt;&gt;"",ISNUMBER(A12601)),VLOOKUP(A12601,Studies!A:BR,5,FALSE),"")</f>
        <v>Midazolam</v>
      </c>
      <c r="F12601" s="249" t="str">
        <f>IF(AND(A12601&lt;&gt;"",ISNUMBER(A12601)),VLOOKUP(A12601,Studies!A:BR,6,FALSE),"")</f>
        <v>Plasma</v>
      </c>
      <c r="G12601" s="265">
        <v>15</v>
      </c>
      <c r="H12601" s="192" t="s">
        <v>59</v>
      </c>
      <c r="I12601" s="185">
        <v>113.53651547991755</v>
      </c>
      <c r="J12601" s="185" t="s">
        <v>1186</v>
      </c>
      <c r="K12601" s="185" t="s">
        <v>941</v>
      </c>
      <c r="L12601" s="193">
        <v>1.8415909705969973</v>
      </c>
      <c r="N12601" s="193" t="s">
        <v>1021</v>
      </c>
      <c r="O12601" s="197">
        <v>2</v>
      </c>
    </row>
    <row r="12602" spans="1:15" x14ac:dyDescent="0.2">
      <c r="A12602" s="181">
        <v>1361</v>
      </c>
      <c r="B12602" s="247" t="str">
        <f>IF(AND(A12602&lt;&gt;"",ISNUMBER(A12602)),VLOOKUP(A12602,Studies!A:BR,2,FALSE),"")</f>
        <v>Chattopadhyay 2018</v>
      </c>
      <c r="C12602" s="248" t="str">
        <f>IF(AND(A12602&lt;&gt;"",ISNUMBER(A12602)),VLOOKUP(A12602,Studies!A:BR,3,FALSE),"")</f>
        <v>https://pubmed.ncbi.nlm.nih.gov/30171692/</v>
      </c>
      <c r="D12602" s="248" t="str">
        <f>IF(AND(A12602&lt;&gt;"",ISNUMBER(A12602)),VLOOKUP(A12602,Studies!A:BR,4,FALSE),"")</f>
        <v>Control (without Rifampicin)</v>
      </c>
      <c r="E12602" s="248" t="str">
        <f>IF(AND(A12602&lt;&gt;"",ISNUMBER(A12602)),VLOOKUP(A12602,Studies!A:BR,5,FALSE),"")</f>
        <v>Midazolam</v>
      </c>
      <c r="F12602" s="249" t="str">
        <f>IF(AND(A12602&lt;&gt;"",ISNUMBER(A12602)),VLOOKUP(A12602,Studies!A:BR,6,FALSE),"")</f>
        <v>Plasma</v>
      </c>
      <c r="G12602" s="265">
        <v>24</v>
      </c>
      <c r="H12602" s="192" t="s">
        <v>59</v>
      </c>
      <c r="I12602" s="185">
        <v>47.363125081806139</v>
      </c>
      <c r="J12602" s="185" t="s">
        <v>1186</v>
      </c>
      <c r="K12602" s="185" t="s">
        <v>941</v>
      </c>
      <c r="L12602" s="193">
        <v>1.889621856955231</v>
      </c>
      <c r="N12602" s="193" t="s">
        <v>1021</v>
      </c>
      <c r="O12602" s="197">
        <v>2</v>
      </c>
    </row>
    <row r="12603" spans="1:15" x14ac:dyDescent="0.2">
      <c r="A12603" s="30">
        <v>1362</v>
      </c>
      <c r="B12603" s="247" t="str">
        <f>IF(AND(A12603&lt;&gt;"",ISNUMBER(A12603)),VLOOKUP(A12603,Studies!A:BR,2,FALSE),"")</f>
        <v>Chattopadhyay 2018</v>
      </c>
      <c r="C12603" s="248" t="str">
        <f>IF(AND(A12603&lt;&gt;"",ISNUMBER(A12603)),VLOOKUP(A12603,Studies!A:BR,3,FALSE),"")</f>
        <v>https://pubmed.ncbi.nlm.nih.gov/30171692/</v>
      </c>
      <c r="D12603" s="248" t="str">
        <f>IF(AND(A12603&lt;&gt;"",ISNUMBER(A12603)),VLOOKUP(A12603,Studies!A:BR,4,FALSE),"")</f>
        <v>with Perpetrator (Rifampicin)</v>
      </c>
      <c r="E12603" s="248" t="str">
        <f>IF(AND(A12603&lt;&gt;"",ISNUMBER(A12603)),VLOOKUP(A12603,Studies!A:BR,5,FALSE),"")</f>
        <v>Midazolam</v>
      </c>
      <c r="F12603" s="249" t="str">
        <f>IF(AND(A12603&lt;&gt;"",ISNUMBER(A12603)),VLOOKUP(A12603,Studies!A:BR,6,FALSE),"")</f>
        <v>Plasma</v>
      </c>
      <c r="G12603" s="265">
        <v>168.5</v>
      </c>
      <c r="H12603" s="192" t="s">
        <v>59</v>
      </c>
      <c r="I12603" s="185">
        <v>541.91675521546108</v>
      </c>
      <c r="J12603" s="185" t="s">
        <v>1186</v>
      </c>
      <c r="K12603" s="185" t="s">
        <v>941</v>
      </c>
      <c r="L12603" s="193">
        <v>1.5272573189104841</v>
      </c>
      <c r="N12603" s="193" t="s">
        <v>1021</v>
      </c>
      <c r="O12603" s="197">
        <v>2</v>
      </c>
    </row>
    <row r="12604" spans="1:15" x14ac:dyDescent="0.2">
      <c r="A12604" s="181">
        <v>1362</v>
      </c>
      <c r="B12604" s="247" t="str">
        <f>IF(AND(A12604&lt;&gt;"",ISNUMBER(A12604)),VLOOKUP(A12604,Studies!A:BR,2,FALSE),"")</f>
        <v>Chattopadhyay 2018</v>
      </c>
      <c r="C12604" s="248" t="str">
        <f>IF(AND(A12604&lt;&gt;"",ISNUMBER(A12604)),VLOOKUP(A12604,Studies!A:BR,3,FALSE),"")</f>
        <v>https://pubmed.ncbi.nlm.nih.gov/30171692/</v>
      </c>
      <c r="D12604" s="248" t="str">
        <f>IF(AND(A12604&lt;&gt;"",ISNUMBER(A12604)),VLOOKUP(A12604,Studies!A:BR,4,FALSE),"")</f>
        <v>with Perpetrator (Rifampicin)</v>
      </c>
      <c r="E12604" s="248" t="str">
        <f>IF(AND(A12604&lt;&gt;"",ISNUMBER(A12604)),VLOOKUP(A12604,Studies!A:BR,5,FALSE),"")</f>
        <v>Midazolam</v>
      </c>
      <c r="F12604" s="249" t="str">
        <f>IF(AND(A12604&lt;&gt;"",ISNUMBER(A12604)),VLOOKUP(A12604,Studies!A:BR,6,FALSE),"")</f>
        <v>Plasma</v>
      </c>
      <c r="G12604" s="265">
        <v>169</v>
      </c>
      <c r="H12604" s="192" t="s">
        <v>59</v>
      </c>
      <c r="I12604" s="185">
        <v>408.57683434545373</v>
      </c>
      <c r="J12604" s="185" t="s">
        <v>1186</v>
      </c>
      <c r="K12604" s="185" t="s">
        <v>941</v>
      </c>
      <c r="L12604" s="193">
        <v>1.5921434753955117</v>
      </c>
      <c r="N12604" s="193" t="s">
        <v>1021</v>
      </c>
      <c r="O12604" s="197">
        <v>2</v>
      </c>
    </row>
    <row r="12605" spans="1:15" x14ac:dyDescent="0.2">
      <c r="A12605" s="181">
        <v>1362</v>
      </c>
      <c r="B12605" s="247" t="str">
        <f>IF(AND(A12605&lt;&gt;"",ISNUMBER(A12605)),VLOOKUP(A12605,Studies!A:BR,2,FALSE),"")</f>
        <v>Chattopadhyay 2018</v>
      </c>
      <c r="C12605" s="248" t="str">
        <f>IF(AND(A12605&lt;&gt;"",ISNUMBER(A12605)),VLOOKUP(A12605,Studies!A:BR,3,FALSE),"")</f>
        <v>https://pubmed.ncbi.nlm.nih.gov/30171692/</v>
      </c>
      <c r="D12605" s="248" t="str">
        <f>IF(AND(A12605&lt;&gt;"",ISNUMBER(A12605)),VLOOKUP(A12605,Studies!A:BR,4,FALSE),"")</f>
        <v>with Perpetrator (Rifampicin)</v>
      </c>
      <c r="E12605" s="248" t="str">
        <f>IF(AND(A12605&lt;&gt;"",ISNUMBER(A12605)),VLOOKUP(A12605,Studies!A:BR,5,FALSE),"")</f>
        <v>Midazolam</v>
      </c>
      <c r="F12605" s="249" t="str">
        <f>IF(AND(A12605&lt;&gt;"",ISNUMBER(A12605)),VLOOKUP(A12605,Studies!A:BR,6,FALSE),"")</f>
        <v>Plasma</v>
      </c>
      <c r="G12605" s="265">
        <v>169.5</v>
      </c>
      <c r="H12605" s="192" t="s">
        <v>59</v>
      </c>
      <c r="I12605" s="185">
        <v>306.24228249707147</v>
      </c>
      <c r="J12605" s="185" t="s">
        <v>1186</v>
      </c>
      <c r="K12605" s="185" t="s">
        <v>941</v>
      </c>
      <c r="L12605" s="193">
        <v>1.5738234356369352</v>
      </c>
      <c r="N12605" s="193" t="s">
        <v>1021</v>
      </c>
      <c r="O12605" s="197">
        <v>2</v>
      </c>
    </row>
    <row r="12606" spans="1:15" x14ac:dyDescent="0.2">
      <c r="A12606" s="181">
        <v>1362</v>
      </c>
      <c r="B12606" s="247" t="str">
        <f>IF(AND(A12606&lt;&gt;"",ISNUMBER(A12606)),VLOOKUP(A12606,Studies!A:BR,2,FALSE),"")</f>
        <v>Chattopadhyay 2018</v>
      </c>
      <c r="C12606" s="248" t="str">
        <f>IF(AND(A12606&lt;&gt;"",ISNUMBER(A12606)),VLOOKUP(A12606,Studies!A:BR,3,FALSE),"")</f>
        <v>https://pubmed.ncbi.nlm.nih.gov/30171692/</v>
      </c>
      <c r="D12606" s="248" t="str">
        <f>IF(AND(A12606&lt;&gt;"",ISNUMBER(A12606)),VLOOKUP(A12606,Studies!A:BR,4,FALSE),"")</f>
        <v>with Perpetrator (Rifampicin)</v>
      </c>
      <c r="E12606" s="248" t="str">
        <f>IF(AND(A12606&lt;&gt;"",ISNUMBER(A12606)),VLOOKUP(A12606,Studies!A:BR,5,FALSE),"")</f>
        <v>Midazolam</v>
      </c>
      <c r="F12606" s="249" t="str">
        <f>IF(AND(A12606&lt;&gt;"",ISNUMBER(A12606)),VLOOKUP(A12606,Studies!A:BR,6,FALSE),"")</f>
        <v>Plasma</v>
      </c>
      <c r="G12606" s="265">
        <v>170</v>
      </c>
      <c r="H12606" s="192" t="s">
        <v>59</v>
      </c>
      <c r="I12606" s="185">
        <v>212.35875877284238</v>
      </c>
      <c r="J12606" s="185" t="s">
        <v>1186</v>
      </c>
      <c r="K12606" s="185" t="s">
        <v>941</v>
      </c>
      <c r="L12606" s="193">
        <v>1.5792908542990365</v>
      </c>
      <c r="N12606" s="193" t="s">
        <v>1021</v>
      </c>
      <c r="O12606" s="197">
        <v>2</v>
      </c>
    </row>
    <row r="12607" spans="1:15" x14ac:dyDescent="0.2">
      <c r="A12607" s="181">
        <v>1362</v>
      </c>
      <c r="B12607" s="247" t="str">
        <f>IF(AND(A12607&lt;&gt;"",ISNUMBER(A12607)),VLOOKUP(A12607,Studies!A:BR,2,FALSE),"")</f>
        <v>Chattopadhyay 2018</v>
      </c>
      <c r="C12607" s="248" t="str">
        <f>IF(AND(A12607&lt;&gt;"",ISNUMBER(A12607)),VLOOKUP(A12607,Studies!A:BR,3,FALSE),"")</f>
        <v>https://pubmed.ncbi.nlm.nih.gov/30171692/</v>
      </c>
      <c r="D12607" s="248" t="str">
        <f>IF(AND(A12607&lt;&gt;"",ISNUMBER(A12607)),VLOOKUP(A12607,Studies!A:BR,4,FALSE),"")</f>
        <v>with Perpetrator (Rifampicin)</v>
      </c>
      <c r="E12607" s="248" t="str">
        <f>IF(AND(A12607&lt;&gt;"",ISNUMBER(A12607)),VLOOKUP(A12607,Studies!A:BR,5,FALSE),"")</f>
        <v>Midazolam</v>
      </c>
      <c r="F12607" s="249" t="str">
        <f>IF(AND(A12607&lt;&gt;"",ISNUMBER(A12607)),VLOOKUP(A12607,Studies!A:BR,6,FALSE),"")</f>
        <v>Plasma</v>
      </c>
      <c r="G12607" s="265">
        <v>170.5</v>
      </c>
      <c r="H12607" s="192" t="s">
        <v>59</v>
      </c>
      <c r="I12607" s="185">
        <v>158.75506056865734</v>
      </c>
      <c r="J12607" s="185" t="s">
        <v>1186</v>
      </c>
      <c r="K12607" s="185" t="s">
        <v>941</v>
      </c>
      <c r="L12607" s="193">
        <v>1.6627831372408177</v>
      </c>
      <c r="N12607" s="193" t="s">
        <v>1021</v>
      </c>
      <c r="O12607" s="197">
        <v>2</v>
      </c>
    </row>
    <row r="12608" spans="1:15" x14ac:dyDescent="0.2">
      <c r="A12608" s="181">
        <v>1362</v>
      </c>
      <c r="B12608" s="247" t="str">
        <f>IF(AND(A12608&lt;&gt;"",ISNUMBER(A12608)),VLOOKUP(A12608,Studies!A:BR,2,FALSE),"")</f>
        <v>Chattopadhyay 2018</v>
      </c>
      <c r="C12608" s="248" t="str">
        <f>IF(AND(A12608&lt;&gt;"",ISNUMBER(A12608)),VLOOKUP(A12608,Studies!A:BR,3,FALSE),"")</f>
        <v>https://pubmed.ncbi.nlm.nih.gov/30171692/</v>
      </c>
      <c r="D12608" s="248" t="str">
        <f>IF(AND(A12608&lt;&gt;"",ISNUMBER(A12608)),VLOOKUP(A12608,Studies!A:BR,4,FALSE),"")</f>
        <v>with Perpetrator (Rifampicin)</v>
      </c>
      <c r="E12608" s="248" t="str">
        <f>IF(AND(A12608&lt;&gt;"",ISNUMBER(A12608)),VLOOKUP(A12608,Studies!A:BR,5,FALSE),"")</f>
        <v>Midazolam</v>
      </c>
      <c r="F12608" s="249" t="str">
        <f>IF(AND(A12608&lt;&gt;"",ISNUMBER(A12608)),VLOOKUP(A12608,Studies!A:BR,6,FALSE),"")</f>
        <v>Plasma</v>
      </c>
      <c r="G12608" s="265">
        <v>171</v>
      </c>
      <c r="H12608" s="192" t="s">
        <v>59</v>
      </c>
      <c r="I12608" s="185">
        <v>122.51995773670646</v>
      </c>
      <c r="J12608" s="185" t="s">
        <v>1186</v>
      </c>
      <c r="K12608" s="185" t="s">
        <v>941</v>
      </c>
      <c r="L12608" s="193">
        <v>1.6054991280943161</v>
      </c>
      <c r="N12608" s="193" t="s">
        <v>1021</v>
      </c>
      <c r="O12608" s="197">
        <v>2</v>
      </c>
    </row>
    <row r="12609" spans="1:16" x14ac:dyDescent="0.2">
      <c r="A12609" s="181">
        <v>1362</v>
      </c>
      <c r="B12609" s="247" t="str">
        <f>IF(AND(A12609&lt;&gt;"",ISNUMBER(A12609)),VLOOKUP(A12609,Studies!A:BR,2,FALSE),"")</f>
        <v>Chattopadhyay 2018</v>
      </c>
      <c r="C12609" s="248" t="str">
        <f>IF(AND(A12609&lt;&gt;"",ISNUMBER(A12609)),VLOOKUP(A12609,Studies!A:BR,3,FALSE),"")</f>
        <v>https://pubmed.ncbi.nlm.nih.gov/30171692/</v>
      </c>
      <c r="D12609" s="248" t="str">
        <f>IF(AND(A12609&lt;&gt;"",ISNUMBER(A12609)),VLOOKUP(A12609,Studies!A:BR,4,FALSE),"")</f>
        <v>with Perpetrator (Rifampicin)</v>
      </c>
      <c r="E12609" s="248" t="str">
        <f>IF(AND(A12609&lt;&gt;"",ISNUMBER(A12609)),VLOOKUP(A12609,Studies!A:BR,5,FALSE),"")</f>
        <v>Midazolam</v>
      </c>
      <c r="F12609" s="249" t="str">
        <f>IF(AND(A12609&lt;&gt;"",ISNUMBER(A12609)),VLOOKUP(A12609,Studies!A:BR,6,FALSE),"")</f>
        <v>Plasma</v>
      </c>
      <c r="G12609" s="265">
        <v>171.5</v>
      </c>
      <c r="H12609" s="192" t="s">
        <v>59</v>
      </c>
      <c r="I12609" s="185">
        <v>104.31926274699721</v>
      </c>
      <c r="J12609" s="185" t="s">
        <v>1186</v>
      </c>
      <c r="K12609" s="185" t="s">
        <v>941</v>
      </c>
      <c r="L12609" s="193">
        <v>1.5927042439364829</v>
      </c>
      <c r="N12609" s="193" t="s">
        <v>1021</v>
      </c>
      <c r="O12609" s="197">
        <v>2</v>
      </c>
    </row>
    <row r="12610" spans="1:16" x14ac:dyDescent="0.2">
      <c r="A12610" s="181">
        <v>1362</v>
      </c>
      <c r="B12610" s="247" t="str">
        <f>IF(AND(A12610&lt;&gt;"",ISNUMBER(A12610)),VLOOKUP(A12610,Studies!A:BR,2,FALSE),"")</f>
        <v>Chattopadhyay 2018</v>
      </c>
      <c r="C12610" s="248" t="str">
        <f>IF(AND(A12610&lt;&gt;"",ISNUMBER(A12610)),VLOOKUP(A12610,Studies!A:BR,3,FALSE),"")</f>
        <v>https://pubmed.ncbi.nlm.nih.gov/30171692/</v>
      </c>
      <c r="D12610" s="248" t="str">
        <f>IF(AND(A12610&lt;&gt;"",ISNUMBER(A12610)),VLOOKUP(A12610,Studies!A:BR,4,FALSE),"")</f>
        <v>with Perpetrator (Rifampicin)</v>
      </c>
      <c r="E12610" s="248" t="str">
        <f>IF(AND(A12610&lt;&gt;"",ISNUMBER(A12610)),VLOOKUP(A12610,Studies!A:BR,5,FALSE),"")</f>
        <v>Midazolam</v>
      </c>
      <c r="F12610" s="249" t="str">
        <f>IF(AND(A12610&lt;&gt;"",ISNUMBER(A12610)),VLOOKUP(A12610,Studies!A:BR,6,FALSE),"")</f>
        <v>Plasma</v>
      </c>
      <c r="G12610" s="265">
        <v>172</v>
      </c>
      <c r="H12610" s="192" t="s">
        <v>59</v>
      </c>
      <c r="I12610" s="185">
        <v>82.632553217818057</v>
      </c>
      <c r="J12610" s="185" t="s">
        <v>1186</v>
      </c>
      <c r="K12610" s="185" t="s">
        <v>941</v>
      </c>
      <c r="L12610" s="193">
        <v>1.5122486203243823</v>
      </c>
      <c r="N12610" s="193" t="s">
        <v>1021</v>
      </c>
      <c r="O12610" s="197">
        <v>2</v>
      </c>
    </row>
    <row r="12611" spans="1:16" x14ac:dyDescent="0.2">
      <c r="A12611" s="181">
        <v>1362</v>
      </c>
      <c r="B12611" s="247" t="str">
        <f>IF(AND(A12611&lt;&gt;"",ISNUMBER(A12611)),VLOOKUP(A12611,Studies!A:BR,2,FALSE),"")</f>
        <v>Chattopadhyay 2018</v>
      </c>
      <c r="C12611" s="248" t="str">
        <f>IF(AND(A12611&lt;&gt;"",ISNUMBER(A12611)),VLOOKUP(A12611,Studies!A:BR,3,FALSE),"")</f>
        <v>https://pubmed.ncbi.nlm.nih.gov/30171692/</v>
      </c>
      <c r="D12611" s="248" t="str">
        <f>IF(AND(A12611&lt;&gt;"",ISNUMBER(A12611)),VLOOKUP(A12611,Studies!A:BR,4,FALSE),"")</f>
        <v>with Perpetrator (Rifampicin)</v>
      </c>
      <c r="E12611" s="248" t="str">
        <f>IF(AND(A12611&lt;&gt;"",ISNUMBER(A12611)),VLOOKUP(A12611,Studies!A:BR,5,FALSE),"")</f>
        <v>Midazolam</v>
      </c>
      <c r="F12611" s="249" t="str">
        <f>IF(AND(A12611&lt;&gt;"",ISNUMBER(A12611)),VLOOKUP(A12611,Studies!A:BR,6,FALSE),"")</f>
        <v>Plasma</v>
      </c>
      <c r="G12611" s="265">
        <v>172.5</v>
      </c>
      <c r="H12611" s="192" t="s">
        <v>59</v>
      </c>
      <c r="I12611" s="185">
        <v>63.461283076206755</v>
      </c>
      <c r="J12611" s="185" t="s">
        <v>1186</v>
      </c>
      <c r="K12611" s="185" t="s">
        <v>941</v>
      </c>
      <c r="L12611" s="193">
        <v>1.5164372676098934</v>
      </c>
      <c r="N12611" s="193" t="s">
        <v>1021</v>
      </c>
      <c r="O12611" s="197">
        <v>2</v>
      </c>
    </row>
    <row r="12612" spans="1:16" x14ac:dyDescent="0.2">
      <c r="A12612" s="181">
        <v>1362</v>
      </c>
      <c r="B12612" s="247" t="str">
        <f>IF(AND(A12612&lt;&gt;"",ISNUMBER(A12612)),VLOOKUP(A12612,Studies!A:BR,2,FALSE),"")</f>
        <v>Chattopadhyay 2018</v>
      </c>
      <c r="C12612" s="248" t="str">
        <f>IF(AND(A12612&lt;&gt;"",ISNUMBER(A12612)),VLOOKUP(A12612,Studies!A:BR,3,FALSE),"")</f>
        <v>https://pubmed.ncbi.nlm.nih.gov/30171692/</v>
      </c>
      <c r="D12612" s="248" t="str">
        <f>IF(AND(A12612&lt;&gt;"",ISNUMBER(A12612)),VLOOKUP(A12612,Studies!A:BR,4,FALSE),"")</f>
        <v>with Perpetrator (Rifampicin)</v>
      </c>
      <c r="E12612" s="248" t="str">
        <f>IF(AND(A12612&lt;&gt;"",ISNUMBER(A12612)),VLOOKUP(A12612,Studies!A:BR,5,FALSE),"")</f>
        <v>Midazolam</v>
      </c>
      <c r="F12612" s="249" t="str">
        <f>IF(AND(A12612&lt;&gt;"",ISNUMBER(A12612)),VLOOKUP(A12612,Studies!A:BR,6,FALSE),"")</f>
        <v>Plasma</v>
      </c>
      <c r="G12612" s="265">
        <v>173</v>
      </c>
      <c r="H12612" s="192" t="s">
        <v>59</v>
      </c>
      <c r="I12612" s="185">
        <v>47.456361375515861</v>
      </c>
      <c r="J12612" s="185" t="s">
        <v>1186</v>
      </c>
      <c r="K12612" s="185" t="s">
        <v>941</v>
      </c>
      <c r="L12612" s="193">
        <v>1.507869966327849</v>
      </c>
      <c r="N12612" s="193" t="s">
        <v>1021</v>
      </c>
      <c r="O12612" s="197">
        <v>2</v>
      </c>
    </row>
    <row r="12613" spans="1:16" x14ac:dyDescent="0.2">
      <c r="A12613" s="181">
        <v>1362</v>
      </c>
      <c r="B12613" s="247" t="str">
        <f>IF(AND(A12613&lt;&gt;"",ISNUMBER(A12613)),VLOOKUP(A12613,Studies!A:BR,2,FALSE),"")</f>
        <v>Chattopadhyay 2018</v>
      </c>
      <c r="C12613" s="248" t="str">
        <f>IF(AND(A12613&lt;&gt;"",ISNUMBER(A12613)),VLOOKUP(A12613,Studies!A:BR,3,FALSE),"")</f>
        <v>https://pubmed.ncbi.nlm.nih.gov/30171692/</v>
      </c>
      <c r="D12613" s="248" t="str">
        <f>IF(AND(A12613&lt;&gt;"",ISNUMBER(A12613)),VLOOKUP(A12613,Studies!A:BR,4,FALSE),"")</f>
        <v>with Perpetrator (Rifampicin)</v>
      </c>
      <c r="E12613" s="248" t="str">
        <f>IF(AND(A12613&lt;&gt;"",ISNUMBER(A12613)),VLOOKUP(A12613,Studies!A:BR,5,FALSE),"")</f>
        <v>Midazolam</v>
      </c>
      <c r="F12613" s="249" t="str">
        <f>IF(AND(A12613&lt;&gt;"",ISNUMBER(A12613)),VLOOKUP(A12613,Studies!A:BR,6,FALSE),"")</f>
        <v>Plasma</v>
      </c>
      <c r="G12613" s="265">
        <v>174</v>
      </c>
      <c r="H12613" s="192" t="s">
        <v>59</v>
      </c>
      <c r="I12613" s="185">
        <v>37.375529253722</v>
      </c>
      <c r="J12613" s="185" t="s">
        <v>1186</v>
      </c>
      <c r="K12613" s="185" t="s">
        <v>941</v>
      </c>
      <c r="L12613" s="193">
        <v>1.4421899881032372</v>
      </c>
      <c r="N12613" s="193" t="s">
        <v>1021</v>
      </c>
      <c r="O12613" s="197">
        <v>2</v>
      </c>
    </row>
    <row r="12614" spans="1:16" x14ac:dyDescent="0.2">
      <c r="A12614" s="181">
        <v>1362</v>
      </c>
      <c r="B12614" s="247" t="str">
        <f>IF(AND(A12614&lt;&gt;"",ISNUMBER(A12614)),VLOOKUP(A12614,Studies!A:BR,2,FALSE),"")</f>
        <v>Chattopadhyay 2018</v>
      </c>
      <c r="C12614" s="248" t="str">
        <f>IF(AND(A12614&lt;&gt;"",ISNUMBER(A12614)),VLOOKUP(A12614,Studies!A:BR,3,FALSE),"")</f>
        <v>https://pubmed.ncbi.nlm.nih.gov/30171692/</v>
      </c>
      <c r="D12614" s="248" t="str">
        <f>IF(AND(A12614&lt;&gt;"",ISNUMBER(A12614)),VLOOKUP(A12614,Studies!A:BR,4,FALSE),"")</f>
        <v>with Perpetrator (Rifampicin)</v>
      </c>
      <c r="E12614" s="248" t="str">
        <f>IF(AND(A12614&lt;&gt;"",ISNUMBER(A12614)),VLOOKUP(A12614,Studies!A:BR,5,FALSE),"")</f>
        <v>Midazolam</v>
      </c>
      <c r="F12614" s="249" t="str">
        <f>IF(AND(A12614&lt;&gt;"",ISNUMBER(A12614)),VLOOKUP(A12614,Studies!A:BR,6,FALSE),"")</f>
        <v>Plasma</v>
      </c>
      <c r="G12614" s="265">
        <v>176</v>
      </c>
      <c r="H12614" s="192" t="s">
        <v>59</v>
      </c>
      <c r="I12614" s="185">
        <v>26.037401941174554</v>
      </c>
      <c r="J12614" s="185" t="s">
        <v>1186</v>
      </c>
      <c r="K12614" s="185" t="s">
        <v>941</v>
      </c>
      <c r="L12614" s="193">
        <v>1.5312863959620462</v>
      </c>
      <c r="N12614" s="193" t="s">
        <v>1021</v>
      </c>
      <c r="O12614" s="197">
        <v>2</v>
      </c>
    </row>
    <row r="12615" spans="1:16" x14ac:dyDescent="0.2">
      <c r="A12615" s="181">
        <v>1362</v>
      </c>
      <c r="B12615" s="247" t="str">
        <f>IF(AND(A12615&lt;&gt;"",ISNUMBER(A12615)),VLOOKUP(A12615,Studies!A:BR,2,FALSE),"")</f>
        <v>Chattopadhyay 2018</v>
      </c>
      <c r="C12615" s="248" t="str">
        <f>IF(AND(A12615&lt;&gt;"",ISNUMBER(A12615)),VLOOKUP(A12615,Studies!A:BR,3,FALSE),"")</f>
        <v>https://pubmed.ncbi.nlm.nih.gov/30171692/</v>
      </c>
      <c r="D12615" s="248" t="str">
        <f>IF(AND(A12615&lt;&gt;"",ISNUMBER(A12615)),VLOOKUP(A12615,Studies!A:BR,4,FALSE),"")</f>
        <v>with Perpetrator (Rifampicin)</v>
      </c>
      <c r="E12615" s="248" t="str">
        <f>IF(AND(A12615&lt;&gt;"",ISNUMBER(A12615)),VLOOKUP(A12615,Studies!A:BR,5,FALSE),"")</f>
        <v>Midazolam</v>
      </c>
      <c r="F12615" s="249" t="str">
        <f>IF(AND(A12615&lt;&gt;"",ISNUMBER(A12615)),VLOOKUP(A12615,Studies!A:BR,6,FALSE),"")</f>
        <v>Plasma</v>
      </c>
      <c r="G12615" s="265">
        <v>180</v>
      </c>
      <c r="H12615" s="192" t="s">
        <v>59</v>
      </c>
      <c r="I12615" s="185">
        <v>13.416581045657011</v>
      </c>
      <c r="J12615" s="185" t="s">
        <v>1186</v>
      </c>
      <c r="K12615" s="185" t="s">
        <v>941</v>
      </c>
      <c r="L12615" s="193">
        <v>1.53696222624864</v>
      </c>
      <c r="N12615" s="193" t="s">
        <v>1021</v>
      </c>
      <c r="O12615" s="197">
        <v>2</v>
      </c>
    </row>
    <row r="12616" spans="1:16" x14ac:dyDescent="0.2">
      <c r="A12616" s="181">
        <v>1362</v>
      </c>
      <c r="B12616" s="247" t="str">
        <f>IF(AND(A12616&lt;&gt;"",ISNUMBER(A12616)),VLOOKUP(A12616,Studies!A:BR,2,FALSE),"")</f>
        <v>Chattopadhyay 2018</v>
      </c>
      <c r="C12616" s="248" t="str">
        <f>IF(AND(A12616&lt;&gt;"",ISNUMBER(A12616)),VLOOKUP(A12616,Studies!A:BR,3,FALSE),"")</f>
        <v>https://pubmed.ncbi.nlm.nih.gov/30171692/</v>
      </c>
      <c r="D12616" s="248" t="str">
        <f>IF(AND(A12616&lt;&gt;"",ISNUMBER(A12616)),VLOOKUP(A12616,Studies!A:BR,4,FALSE),"")</f>
        <v>with Perpetrator (Rifampicin)</v>
      </c>
      <c r="E12616" s="248" t="str">
        <f>IF(AND(A12616&lt;&gt;"",ISNUMBER(A12616)),VLOOKUP(A12616,Studies!A:BR,5,FALSE),"")</f>
        <v>Midazolam</v>
      </c>
      <c r="F12616" s="249" t="str">
        <f>IF(AND(A12616&lt;&gt;"",ISNUMBER(A12616)),VLOOKUP(A12616,Studies!A:BR,6,FALSE),"")</f>
        <v>Plasma</v>
      </c>
      <c r="G12616" s="265">
        <v>183</v>
      </c>
      <c r="H12616" s="192" t="s">
        <v>59</v>
      </c>
      <c r="I12616" s="185">
        <v>11.349649172708149</v>
      </c>
      <c r="J12616" s="185" t="s">
        <v>1186</v>
      </c>
      <c r="K12616" s="185" t="s">
        <v>941</v>
      </c>
      <c r="L12616" s="193">
        <v>1.4796811146926838</v>
      </c>
      <c r="N12616" s="193" t="s">
        <v>1021</v>
      </c>
      <c r="O12616" s="197">
        <v>2</v>
      </c>
    </row>
    <row r="12617" spans="1:16" x14ac:dyDescent="0.2">
      <c r="A12617" s="30">
        <v>1363</v>
      </c>
      <c r="B12617" s="247" t="str">
        <f>IF(AND(A12617&lt;&gt;"",ISNUMBER(A12617)),VLOOKUP(A12617,Studies!A:BR,2,FALSE),"")</f>
        <v>Chattopadhyay 2018</v>
      </c>
      <c r="C12617" s="248" t="str">
        <f>IF(AND(A12617&lt;&gt;"",ISNUMBER(A12617)),VLOOKUP(A12617,Studies!A:BR,3,FALSE),"")</f>
        <v>https://pubmed.ncbi.nlm.nih.gov/30171692/</v>
      </c>
      <c r="D12617" s="248" t="str">
        <f>IF(AND(A12617&lt;&gt;"",ISNUMBER(A12617)),VLOOKUP(A12617,Studies!A:BR,4,FALSE),"")</f>
        <v>Rifampicin</v>
      </c>
      <c r="E12617" s="248" t="str">
        <f>IF(AND(A12617&lt;&gt;"",ISNUMBER(A12617)),VLOOKUP(A12617,Studies!A:BR,5,FALSE),"")</f>
        <v>Rifampicin</v>
      </c>
      <c r="F12617" s="249" t="str">
        <f>IF(AND(A12617&lt;&gt;"",ISNUMBER(A12617)),VLOOKUP(A12617,Studies!A:BR,6,FALSE),"")</f>
        <v>Plasma</v>
      </c>
      <c r="G12617" s="265">
        <v>24</v>
      </c>
      <c r="H12617" s="192" t="s">
        <v>59</v>
      </c>
      <c r="I12617" s="185">
        <v>60.568423254537848</v>
      </c>
      <c r="J12617" s="41" t="s">
        <v>965</v>
      </c>
      <c r="K12617" s="185" t="s">
        <v>941</v>
      </c>
      <c r="L12617" s="52">
        <v>3.3379281866883321</v>
      </c>
      <c r="N12617" s="193" t="s">
        <v>1021</v>
      </c>
      <c r="O12617" s="59">
        <v>5</v>
      </c>
      <c r="P12617" s="42" t="s">
        <v>4258</v>
      </c>
    </row>
    <row r="12618" spans="1:16" x14ac:dyDescent="0.2">
      <c r="A12618" s="181">
        <v>1363</v>
      </c>
      <c r="B12618" s="247" t="str">
        <f>IF(AND(A12618&lt;&gt;"",ISNUMBER(A12618)),VLOOKUP(A12618,Studies!A:BR,2,FALSE),"")</f>
        <v>Chattopadhyay 2018</v>
      </c>
      <c r="C12618" s="248" t="str">
        <f>IF(AND(A12618&lt;&gt;"",ISNUMBER(A12618)),VLOOKUP(A12618,Studies!A:BR,3,FALSE),"")</f>
        <v>https://pubmed.ncbi.nlm.nih.gov/30171692/</v>
      </c>
      <c r="D12618" s="248" t="str">
        <f>IF(AND(A12618&lt;&gt;"",ISNUMBER(A12618)),VLOOKUP(A12618,Studies!A:BR,4,FALSE),"")</f>
        <v>Rifampicin</v>
      </c>
      <c r="E12618" s="248" t="str">
        <f>IF(AND(A12618&lt;&gt;"",ISNUMBER(A12618)),VLOOKUP(A12618,Studies!A:BR,5,FALSE),"")</f>
        <v>Rifampicin</v>
      </c>
      <c r="F12618" s="249" t="str">
        <f>IF(AND(A12618&lt;&gt;"",ISNUMBER(A12618)),VLOOKUP(A12618,Studies!A:BR,6,FALSE),"")</f>
        <v>Plasma</v>
      </c>
      <c r="G12618" s="265">
        <v>72</v>
      </c>
      <c r="H12618" s="192" t="s">
        <v>59</v>
      </c>
      <c r="I12618" s="185">
        <v>22.61017295679596</v>
      </c>
      <c r="J12618" s="185" t="s">
        <v>965</v>
      </c>
      <c r="K12618" s="185" t="s">
        <v>941</v>
      </c>
      <c r="L12618" s="52">
        <v>2.1123139725887845</v>
      </c>
      <c r="N12618" s="193" t="s">
        <v>1021</v>
      </c>
      <c r="O12618" s="197">
        <v>5</v>
      </c>
      <c r="P12618" s="42" t="s">
        <v>4258</v>
      </c>
    </row>
    <row r="12619" spans="1:16" x14ac:dyDescent="0.2">
      <c r="A12619" s="181">
        <v>1363</v>
      </c>
      <c r="B12619" s="247" t="str">
        <f>IF(AND(A12619&lt;&gt;"",ISNUMBER(A12619)),VLOOKUP(A12619,Studies!A:BR,2,FALSE),"")</f>
        <v>Chattopadhyay 2018</v>
      </c>
      <c r="C12619" s="248" t="str">
        <f>IF(AND(A12619&lt;&gt;"",ISNUMBER(A12619)),VLOOKUP(A12619,Studies!A:BR,3,FALSE),"")</f>
        <v>https://pubmed.ncbi.nlm.nih.gov/30171692/</v>
      </c>
      <c r="D12619" s="248" t="str">
        <f>IF(AND(A12619&lt;&gt;"",ISNUMBER(A12619)),VLOOKUP(A12619,Studies!A:BR,4,FALSE),"")</f>
        <v>Rifampicin</v>
      </c>
      <c r="E12619" s="248" t="str">
        <f>IF(AND(A12619&lt;&gt;"",ISNUMBER(A12619)),VLOOKUP(A12619,Studies!A:BR,5,FALSE),"")</f>
        <v>Rifampicin</v>
      </c>
      <c r="F12619" s="249" t="str">
        <f>IF(AND(A12619&lt;&gt;"",ISNUMBER(A12619)),VLOOKUP(A12619,Studies!A:BR,6,FALSE),"")</f>
        <v>Plasma</v>
      </c>
      <c r="G12619" s="265">
        <v>144</v>
      </c>
      <c r="H12619" s="192" t="s">
        <v>59</v>
      </c>
      <c r="I12619" s="185">
        <v>14.022739747820669</v>
      </c>
      <c r="J12619" s="185" t="s">
        <v>965</v>
      </c>
      <c r="K12619" s="185" t="s">
        <v>941</v>
      </c>
      <c r="L12619" s="52">
        <v>1.6983877447390092</v>
      </c>
      <c r="N12619" s="193" t="s">
        <v>1021</v>
      </c>
      <c r="O12619" s="197">
        <v>5</v>
      </c>
      <c r="P12619" s="42" t="s">
        <v>4259</v>
      </c>
    </row>
    <row r="12620" spans="1:16" x14ac:dyDescent="0.2">
      <c r="A12620" s="181">
        <v>1363</v>
      </c>
      <c r="B12620" s="247" t="str">
        <f>IF(AND(A12620&lt;&gt;"",ISNUMBER(A12620)),VLOOKUP(A12620,Studies!A:BR,2,FALSE),"")</f>
        <v>Chattopadhyay 2018</v>
      </c>
      <c r="C12620" s="248" t="str">
        <f>IF(AND(A12620&lt;&gt;"",ISNUMBER(A12620)),VLOOKUP(A12620,Studies!A:BR,3,FALSE),"")</f>
        <v>https://pubmed.ncbi.nlm.nih.gov/30171692/</v>
      </c>
      <c r="D12620" s="248" t="str">
        <f>IF(AND(A12620&lt;&gt;"",ISNUMBER(A12620)),VLOOKUP(A12620,Studies!A:BR,4,FALSE),"")</f>
        <v>Rifampicin</v>
      </c>
      <c r="E12620" s="248" t="str">
        <f>IF(AND(A12620&lt;&gt;"",ISNUMBER(A12620)),VLOOKUP(A12620,Studies!A:BR,5,FALSE),"")</f>
        <v>Rifampicin</v>
      </c>
      <c r="F12620" s="249" t="str">
        <f>IF(AND(A12620&lt;&gt;"",ISNUMBER(A12620)),VLOOKUP(A12620,Studies!A:BR,6,FALSE),"")</f>
        <v>Plasma</v>
      </c>
      <c r="G12620" s="265">
        <v>180</v>
      </c>
      <c r="H12620" s="192" t="s">
        <v>59</v>
      </c>
      <c r="I12620" s="185">
        <v>8.9167913585356935</v>
      </c>
      <c r="J12620" s="185" t="s">
        <v>965</v>
      </c>
      <c r="K12620" s="185" t="s">
        <v>941</v>
      </c>
      <c r="L12620" s="52">
        <v>1.509166709066923</v>
      </c>
      <c r="N12620" s="193" t="s">
        <v>1021</v>
      </c>
      <c r="O12620" s="197">
        <v>5</v>
      </c>
      <c r="P12620" s="42" t="s">
        <v>4260</v>
      </c>
    </row>
    <row r="12621" spans="1:16" x14ac:dyDescent="0.2">
      <c r="A12621" s="181">
        <v>1363</v>
      </c>
      <c r="B12621" s="247" t="str">
        <f>IF(AND(A12621&lt;&gt;"",ISNUMBER(A12621)),VLOOKUP(A12621,Studies!A:BR,2,FALSE),"")</f>
        <v>Chattopadhyay 2018</v>
      </c>
      <c r="C12621" s="248" t="str">
        <f>IF(AND(A12621&lt;&gt;"",ISNUMBER(A12621)),VLOOKUP(A12621,Studies!A:BR,3,FALSE),"")</f>
        <v>https://pubmed.ncbi.nlm.nih.gov/30171692/</v>
      </c>
      <c r="D12621" s="248" t="str">
        <f>IF(AND(A12621&lt;&gt;"",ISNUMBER(A12621)),VLOOKUP(A12621,Studies!A:BR,4,FALSE),"")</f>
        <v>Rifampicin</v>
      </c>
      <c r="E12621" s="248" t="str">
        <f>IF(AND(A12621&lt;&gt;"",ISNUMBER(A12621)),VLOOKUP(A12621,Studies!A:BR,5,FALSE),"")</f>
        <v>Rifampicin</v>
      </c>
      <c r="F12621" s="249" t="str">
        <f>IF(AND(A12621&lt;&gt;"",ISNUMBER(A12621)),VLOOKUP(A12621,Studies!A:BR,6,FALSE),"")</f>
        <v>Plasma</v>
      </c>
      <c r="G12621" s="265">
        <v>192</v>
      </c>
      <c r="H12621" s="192" t="s">
        <v>59</v>
      </c>
      <c r="I12621" s="185">
        <v>424.75408307151622</v>
      </c>
      <c r="J12621" s="185" t="s">
        <v>965</v>
      </c>
      <c r="K12621" s="185" t="s">
        <v>941</v>
      </c>
      <c r="L12621" s="52">
        <v>1.7068995905736033</v>
      </c>
      <c r="N12621" s="193" t="s">
        <v>1021</v>
      </c>
      <c r="O12621" s="197">
        <v>5</v>
      </c>
      <c r="P12621" s="42" t="s">
        <v>4261</v>
      </c>
    </row>
    <row r="12622" spans="1:16" x14ac:dyDescent="0.2">
      <c r="A12622" s="181">
        <v>1363</v>
      </c>
      <c r="B12622" s="247" t="str">
        <f>IF(AND(A12622&lt;&gt;"",ISNUMBER(A12622)),VLOOKUP(A12622,Studies!A:BR,2,FALSE),"")</f>
        <v>Chattopadhyay 2018</v>
      </c>
      <c r="C12622" s="248" t="str">
        <f>IF(AND(A12622&lt;&gt;"",ISNUMBER(A12622)),VLOOKUP(A12622,Studies!A:BR,3,FALSE),"")</f>
        <v>https://pubmed.ncbi.nlm.nih.gov/30171692/</v>
      </c>
      <c r="D12622" s="248" t="str">
        <f>IF(AND(A12622&lt;&gt;"",ISNUMBER(A12622)),VLOOKUP(A12622,Studies!A:BR,4,FALSE),"")</f>
        <v>Rifampicin</v>
      </c>
      <c r="E12622" s="248" t="str">
        <f>IF(AND(A12622&lt;&gt;"",ISNUMBER(A12622)),VLOOKUP(A12622,Studies!A:BR,5,FALSE),"")</f>
        <v>Rifampicin</v>
      </c>
      <c r="F12622" s="249" t="str">
        <f>IF(AND(A12622&lt;&gt;"",ISNUMBER(A12622)),VLOOKUP(A12622,Studies!A:BR,6,FALSE),"")</f>
        <v>Plasma</v>
      </c>
      <c r="G12622" s="265">
        <v>240</v>
      </c>
      <c r="H12622" s="192" t="s">
        <v>59</v>
      </c>
      <c r="I12622" s="185">
        <v>15.908516824246638</v>
      </c>
      <c r="J12622" s="185" t="s">
        <v>965</v>
      </c>
      <c r="K12622" s="185" t="s">
        <v>941</v>
      </c>
      <c r="L12622" s="52">
        <v>2.1332751996040007</v>
      </c>
      <c r="N12622" s="193" t="s">
        <v>1021</v>
      </c>
      <c r="O12622" s="197">
        <v>5</v>
      </c>
      <c r="P12622" s="42" t="s">
        <v>4262</v>
      </c>
    </row>
  </sheetData>
  <autoFilter ref="A1:Q12587"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P1048576"/>
  <sheetViews>
    <sheetView tabSelected="1" zoomScale="115" zoomScaleNormal="115" workbookViewId="0">
      <pane xSplit="4" ySplit="1" topLeftCell="G8" activePane="bottomRight" state="frozen"/>
      <selection pane="topRight" activeCell="E1" sqref="E1"/>
      <selection pane="bottomLeft" activeCell="A2" sqref="A2"/>
      <selection pane="bottomRight" activeCell="K8" sqref="K8"/>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9.875" style="105" customWidth="1"/>
    <col min="8" max="8" width="9.875" style="68" customWidth="1"/>
    <col min="9" max="9" width="26.1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25.375" style="202" bestFit="1" customWidth="1"/>
    <col min="25" max="25" width="9.25" style="181" bestFit="1" customWidth="1"/>
    <col min="26" max="26" width="7.125" style="22" bestFit="1" customWidth="1"/>
    <col min="27" max="27" width="13.75" style="28" bestFit="1" customWidth="1"/>
    <col min="28" max="28" width="10.5" style="28" bestFit="1" customWidth="1"/>
    <col min="29" max="29" width="7.625" style="22" bestFit="1" customWidth="1"/>
    <col min="30" max="30" width="26.5" style="22" bestFit="1" customWidth="1"/>
    <col min="31" max="31" width="11.375" style="22" bestFit="1" customWidth="1"/>
    <col min="32" max="32" width="19" style="176" customWidth="1"/>
    <col min="33" max="33" width="28.375" style="176" bestFit="1" customWidth="1"/>
    <col min="34" max="34" width="23.625" style="23" bestFit="1" customWidth="1"/>
    <col min="35" max="35" width="27.75" style="177" bestFit="1" customWidth="1"/>
    <col min="36" max="36" width="19" style="24" bestFit="1" customWidth="1"/>
    <col min="37" max="37" width="38" style="23" bestFit="1" customWidth="1"/>
    <col min="38" max="38" width="38" style="23" customWidth="1"/>
    <col min="39" max="39" width="13.875" style="52" bestFit="1" customWidth="1"/>
    <col min="40" max="40" width="40.125" style="52" bestFit="1" customWidth="1"/>
    <col min="41" max="41" width="38.625" style="52" bestFit="1" customWidth="1"/>
    <col min="42" max="42" width="23.625" style="52" bestFit="1" customWidth="1"/>
    <col min="43" max="16384" width="11" style="30"/>
  </cols>
  <sheetData>
    <row r="1" spans="1:42" s="29" customFormat="1" x14ac:dyDescent="0.2">
      <c r="A1" s="29" t="s">
        <v>11</v>
      </c>
      <c r="B1" s="95" t="s">
        <v>1076</v>
      </c>
      <c r="C1" s="96" t="s">
        <v>13</v>
      </c>
      <c r="D1" s="95" t="s">
        <v>14</v>
      </c>
      <c r="E1" s="102" t="s">
        <v>1392</v>
      </c>
      <c r="F1" s="36" t="s">
        <v>1077</v>
      </c>
      <c r="G1" s="104" t="s">
        <v>1393</v>
      </c>
      <c r="H1" s="67" t="s">
        <v>1078</v>
      </c>
      <c r="I1" s="67" t="s">
        <v>3050</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63" t="s">
        <v>4273</v>
      </c>
      <c r="Y1" s="29" t="s">
        <v>934</v>
      </c>
      <c r="Z1" s="10" t="s">
        <v>20</v>
      </c>
      <c r="AA1" s="11" t="s">
        <v>21</v>
      </c>
      <c r="AB1" s="11" t="s">
        <v>22</v>
      </c>
      <c r="AC1" s="10" t="s">
        <v>23</v>
      </c>
      <c r="AD1" s="10" t="s">
        <v>24</v>
      </c>
      <c r="AE1" s="10" t="s">
        <v>25</v>
      </c>
      <c r="AF1" s="10" t="s">
        <v>3043</v>
      </c>
      <c r="AG1" s="10" t="s">
        <v>26</v>
      </c>
      <c r="AH1" s="12" t="s">
        <v>27</v>
      </c>
      <c r="AI1" s="12" t="s">
        <v>28</v>
      </c>
      <c r="AJ1" s="13" t="s">
        <v>29</v>
      </c>
      <c r="AK1" s="12" t="s">
        <v>30</v>
      </c>
      <c r="AL1" s="12" t="s">
        <v>31</v>
      </c>
      <c r="AM1" s="14" t="s">
        <v>32</v>
      </c>
      <c r="AN1" s="74" t="s">
        <v>33</v>
      </c>
      <c r="AO1" s="74" t="s">
        <v>34</v>
      </c>
      <c r="AP1" s="14" t="s">
        <v>35</v>
      </c>
    </row>
    <row r="2" spans="1:42"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AC2</f>
        <v>PO</v>
      </c>
      <c r="I2" s="138" t="s">
        <v>3052</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Z2" s="176">
        <v>100</v>
      </c>
      <c r="AA2" s="180"/>
      <c r="AB2" s="180" t="s">
        <v>57</v>
      </c>
      <c r="AC2" s="176" t="s">
        <v>58</v>
      </c>
      <c r="AD2" s="176" t="s">
        <v>1314</v>
      </c>
      <c r="AE2" s="176" t="s">
        <v>59</v>
      </c>
      <c r="AF2" s="176" t="s">
        <v>3008</v>
      </c>
      <c r="AG2" s="176" t="s">
        <v>166</v>
      </c>
      <c r="AH2" s="177"/>
      <c r="AI2" s="177" t="s">
        <v>361</v>
      </c>
      <c r="AJ2" s="178"/>
      <c r="AK2" s="177"/>
      <c r="AL2" s="177" t="s">
        <v>1315</v>
      </c>
      <c r="AM2" s="193"/>
      <c r="AN2" s="193"/>
      <c r="AO2" s="193"/>
      <c r="AP2" s="193"/>
    </row>
    <row r="3" spans="1:42"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AC3</f>
        <v>PO</v>
      </c>
      <c r="I3" s="138" t="s">
        <v>3051</v>
      </c>
      <c r="J3" s="205" t="str">
        <f>IF(AND(A3&lt;&gt;"",ISNUMBER(A3)),VLOOKUP(A3,Studies!A:BR,6,FALSE),"")</f>
        <v>Plasma</v>
      </c>
      <c r="K3" s="187">
        <v>4.1000000000000002E-2</v>
      </c>
      <c r="L3" s="187" t="s">
        <v>1117</v>
      </c>
      <c r="M3" s="201"/>
      <c r="N3" s="201"/>
      <c r="O3" s="193">
        <f>3.4/55</f>
        <v>6.1818181818181814E-2</v>
      </c>
      <c r="P3" s="193" t="s">
        <v>1100</v>
      </c>
      <c r="Q3" s="202"/>
      <c r="R3" s="202"/>
      <c r="S3" s="182">
        <v>0</v>
      </c>
      <c r="T3" s="183" t="s">
        <v>935</v>
      </c>
      <c r="U3" s="184">
        <v>113</v>
      </c>
      <c r="V3" s="185" t="s">
        <v>935</v>
      </c>
      <c r="W3" s="186" t="s">
        <v>59</v>
      </c>
      <c r="X3" s="202">
        <v>1</v>
      </c>
      <c r="Z3" s="176">
        <v>600</v>
      </c>
      <c r="AA3" s="180"/>
      <c r="AB3" s="180" t="s">
        <v>57</v>
      </c>
      <c r="AC3" s="176" t="s">
        <v>58</v>
      </c>
      <c r="AD3" s="176" t="s">
        <v>182</v>
      </c>
      <c r="AE3" s="176" t="s">
        <v>59</v>
      </c>
      <c r="AF3" s="176" t="s">
        <v>3011</v>
      </c>
      <c r="AH3" s="177"/>
      <c r="AI3" s="177" t="s">
        <v>1118</v>
      </c>
      <c r="AJ3" s="178"/>
      <c r="AK3" s="177"/>
      <c r="AL3" s="177"/>
      <c r="AM3" s="193"/>
      <c r="AN3" s="193"/>
      <c r="AO3" s="193"/>
      <c r="AP3" s="193"/>
    </row>
    <row r="4" spans="1:42"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3051</v>
      </c>
      <c r="J4" s="205" t="str">
        <f>IF(AND(A4&lt;&gt;"",ISNUMBER(A4)),VLOOKUP(A4,Studies!A:BR,6,FALSE),"")</f>
        <v>Plasma</v>
      </c>
      <c r="K4" s="187">
        <v>2.3E-2</v>
      </c>
      <c r="L4" s="187" t="s">
        <v>115</v>
      </c>
      <c r="M4" s="201">
        <v>6.0000000000000001E-3</v>
      </c>
      <c r="N4" s="201" t="s">
        <v>1119</v>
      </c>
      <c r="O4" s="193">
        <v>5.3999999999999999E-2</v>
      </c>
      <c r="P4" s="193" t="s">
        <v>1120</v>
      </c>
      <c r="Q4" s="202">
        <v>1.2E-2</v>
      </c>
      <c r="R4" s="202" t="s">
        <v>1119</v>
      </c>
      <c r="S4" s="182">
        <v>0</v>
      </c>
      <c r="T4" s="183" t="s">
        <v>935</v>
      </c>
      <c r="U4" s="184">
        <v>113</v>
      </c>
      <c r="V4" s="185">
        <v>185</v>
      </c>
      <c r="W4" s="186" t="s">
        <v>59</v>
      </c>
      <c r="X4" s="202">
        <v>1</v>
      </c>
      <c r="Z4" s="176">
        <v>600</v>
      </c>
      <c r="AA4" s="180"/>
      <c r="AB4" s="180" t="s">
        <v>57</v>
      </c>
      <c r="AC4" s="176" t="s">
        <v>58</v>
      </c>
      <c r="AD4" s="176" t="s">
        <v>182</v>
      </c>
      <c r="AE4" s="176" t="s">
        <v>59</v>
      </c>
      <c r="AF4" s="176" t="s">
        <v>3011</v>
      </c>
      <c r="AH4" s="177"/>
      <c r="AI4" s="177" t="s">
        <v>1118</v>
      </c>
      <c r="AJ4" s="178"/>
      <c r="AK4" s="177"/>
      <c r="AL4" s="177"/>
      <c r="AM4" s="193" t="s">
        <v>61</v>
      </c>
      <c r="AN4" s="193"/>
      <c r="AO4" s="193"/>
      <c r="AP4" s="193"/>
    </row>
    <row r="5" spans="1:42"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3051</v>
      </c>
      <c r="J5" s="205" t="str">
        <f>IF(AND(A5&lt;&gt;"",ISNUMBER(A5)),VLOOKUP(A5,Studies!A:BR,6,FALSE),"")</f>
        <v>Plasma</v>
      </c>
      <c r="K5" s="187">
        <v>0.13200000000000001</v>
      </c>
      <c r="L5" s="187" t="s">
        <v>115</v>
      </c>
      <c r="M5" s="201">
        <v>2.8000000000000001E-2</v>
      </c>
      <c r="N5" s="201" t="s">
        <v>1119</v>
      </c>
      <c r="O5" s="193">
        <v>0.20200000000000001</v>
      </c>
      <c r="P5" s="193" t="s">
        <v>1120</v>
      </c>
      <c r="Q5" s="202">
        <v>4.2000000000000003E-2</v>
      </c>
      <c r="R5" s="202" t="s">
        <v>1119</v>
      </c>
      <c r="S5" s="182">
        <v>0</v>
      </c>
      <c r="T5" s="183" t="s">
        <v>935</v>
      </c>
      <c r="U5" s="184">
        <v>185</v>
      </c>
      <c r="V5" s="185" t="s">
        <v>935</v>
      </c>
      <c r="W5" s="186" t="s">
        <v>59</v>
      </c>
      <c r="X5" s="202">
        <v>1</v>
      </c>
      <c r="Z5" s="176">
        <v>600</v>
      </c>
      <c r="AA5" s="180"/>
      <c r="AB5" s="180" t="s">
        <v>57</v>
      </c>
      <c r="AC5" s="176" t="s">
        <v>58</v>
      </c>
      <c r="AD5" s="176" t="s">
        <v>182</v>
      </c>
      <c r="AE5" s="176" t="s">
        <v>59</v>
      </c>
      <c r="AF5" s="176" t="s">
        <v>3011</v>
      </c>
      <c r="AH5" s="177"/>
      <c r="AI5" s="177" t="s">
        <v>1118</v>
      </c>
      <c r="AJ5" s="178"/>
      <c r="AK5" s="177"/>
      <c r="AL5" s="177"/>
      <c r="AM5" s="193" t="s">
        <v>61</v>
      </c>
      <c r="AN5" s="193"/>
      <c r="AO5" s="193"/>
      <c r="AP5" s="193"/>
    </row>
    <row r="6" spans="1:42"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3052</v>
      </c>
      <c r="J6" s="205" t="str">
        <f>IF(AND(A6&lt;&gt;"",ISNUMBER(A6)),VLOOKUP(A6,Studies!A:BR,6,FALSE),"")</f>
        <v>Plasma</v>
      </c>
      <c r="K6" s="187">
        <v>7.97</v>
      </c>
      <c r="L6" s="187" t="s">
        <v>115</v>
      </c>
      <c r="M6" s="201">
        <v>1.1399999999999999</v>
      </c>
      <c r="N6" s="201" t="s">
        <v>1119</v>
      </c>
      <c r="O6" s="193">
        <v>3.12</v>
      </c>
      <c r="P6" s="193" t="s">
        <v>1120</v>
      </c>
      <c r="Q6" s="202">
        <v>0.37</v>
      </c>
      <c r="R6" s="202" t="s">
        <v>1119</v>
      </c>
      <c r="S6" s="182">
        <v>0</v>
      </c>
      <c r="T6" s="183" t="s">
        <v>935</v>
      </c>
      <c r="U6" s="184">
        <v>74</v>
      </c>
      <c r="V6" s="185">
        <v>170</v>
      </c>
      <c r="W6" s="186" t="s">
        <v>59</v>
      </c>
      <c r="X6" s="202">
        <v>1</v>
      </c>
      <c r="Y6" s="181" t="s">
        <v>2974</v>
      </c>
      <c r="Z6" s="176">
        <v>200</v>
      </c>
      <c r="AA6" s="180"/>
      <c r="AB6" s="180" t="s">
        <v>57</v>
      </c>
      <c r="AC6" s="176" t="s">
        <v>58</v>
      </c>
      <c r="AD6" s="176" t="s">
        <v>830</v>
      </c>
      <c r="AE6" s="176" t="s">
        <v>59</v>
      </c>
      <c r="AF6" s="176" t="s">
        <v>3008</v>
      </c>
      <c r="AH6" s="177"/>
      <c r="AI6" s="177" t="s">
        <v>1121</v>
      </c>
      <c r="AJ6" s="178"/>
      <c r="AK6" s="177"/>
      <c r="AL6" s="177"/>
      <c r="AM6" s="193" t="s">
        <v>61</v>
      </c>
      <c r="AN6" s="193"/>
      <c r="AO6" s="193"/>
      <c r="AP6" s="193"/>
    </row>
    <row r="7" spans="1:42"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3052</v>
      </c>
      <c r="J7" s="205" t="str">
        <f>IF(AND(A7&lt;&gt;"",ISNUMBER(A7)),VLOOKUP(A7,Studies!A:BR,6,FALSE),"")</f>
        <v>Plasma</v>
      </c>
      <c r="K7" s="187">
        <v>2.63</v>
      </c>
      <c r="L7" s="187" t="s">
        <v>115</v>
      </c>
      <c r="M7" s="201">
        <v>0.4</v>
      </c>
      <c r="N7" s="201" t="s">
        <v>1119</v>
      </c>
      <c r="O7" s="193">
        <v>1.92</v>
      </c>
      <c r="P7" s="193" t="s">
        <v>1120</v>
      </c>
      <c r="Q7" s="202">
        <v>0.31</v>
      </c>
      <c r="R7" s="202" t="s">
        <v>1119</v>
      </c>
      <c r="S7" s="182">
        <v>0</v>
      </c>
      <c r="T7" s="183" t="s">
        <v>935</v>
      </c>
      <c r="U7" s="184">
        <v>170</v>
      </c>
      <c r="V7" s="185" t="s">
        <v>935</v>
      </c>
      <c r="W7" s="186" t="s">
        <v>59</v>
      </c>
      <c r="X7" s="202">
        <v>1</v>
      </c>
      <c r="Y7" s="181" t="s">
        <v>2974</v>
      </c>
      <c r="Z7" s="176">
        <v>200</v>
      </c>
      <c r="AA7" s="180"/>
      <c r="AB7" s="180" t="s">
        <v>57</v>
      </c>
      <c r="AC7" s="176" t="s">
        <v>58</v>
      </c>
      <c r="AD7" s="176" t="s">
        <v>830</v>
      </c>
      <c r="AE7" s="176" t="s">
        <v>59</v>
      </c>
      <c r="AF7" s="176" t="s">
        <v>3008</v>
      </c>
      <c r="AH7" s="177"/>
      <c r="AI7" s="177" t="s">
        <v>1121</v>
      </c>
      <c r="AJ7" s="178"/>
      <c r="AK7" s="177"/>
      <c r="AL7" s="177"/>
      <c r="AM7" s="193" t="s">
        <v>61</v>
      </c>
      <c r="AN7" s="193"/>
      <c r="AO7" s="193"/>
      <c r="AP7" s="193"/>
    </row>
    <row r="8" spans="1:42"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3051</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X8" s="202">
        <v>1</v>
      </c>
      <c r="Z8" s="176">
        <v>600</v>
      </c>
      <c r="AA8" s="180"/>
      <c r="AB8" s="180" t="s">
        <v>57</v>
      </c>
      <c r="AC8" s="176" t="s">
        <v>58</v>
      </c>
      <c r="AD8" s="176" t="s">
        <v>4251</v>
      </c>
      <c r="AE8" s="176" t="s">
        <v>59</v>
      </c>
      <c r="AF8" s="176" t="s">
        <v>3009</v>
      </c>
      <c r="AH8" s="177" t="s">
        <v>1101</v>
      </c>
      <c r="AJ8" s="178"/>
      <c r="AK8" s="177"/>
      <c r="AL8" s="177" t="s">
        <v>1102</v>
      </c>
      <c r="AM8" s="193"/>
      <c r="AN8" s="193"/>
      <c r="AO8" s="193"/>
      <c r="AP8" s="193"/>
    </row>
    <row r="9" spans="1:42"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3052</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Z9" s="176">
        <v>400</v>
      </c>
      <c r="AA9" s="180"/>
      <c r="AB9" s="180" t="s">
        <v>57</v>
      </c>
      <c r="AC9" s="176" t="s">
        <v>58</v>
      </c>
      <c r="AD9" s="176" t="s">
        <v>508</v>
      </c>
      <c r="AE9" s="176" t="s">
        <v>59</v>
      </c>
      <c r="AF9" s="176" t="s">
        <v>3010</v>
      </c>
      <c r="AH9" s="177" t="s">
        <v>1103</v>
      </c>
      <c r="AJ9" s="178"/>
      <c r="AK9" s="177"/>
      <c r="AL9" s="177" t="s">
        <v>1104</v>
      </c>
      <c r="AM9" s="193"/>
      <c r="AN9" s="193"/>
      <c r="AO9" s="193"/>
      <c r="AP9" s="193"/>
    </row>
    <row r="10" spans="1:42"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3051</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X10" s="202">
        <v>1</v>
      </c>
      <c r="Z10" s="176">
        <v>600</v>
      </c>
      <c r="AA10" s="180"/>
      <c r="AB10" s="180" t="s">
        <v>57</v>
      </c>
      <c r="AC10" s="176" t="s">
        <v>58</v>
      </c>
      <c r="AD10" s="176" t="s">
        <v>4251</v>
      </c>
      <c r="AE10" s="176" t="s">
        <v>59</v>
      </c>
      <c r="AF10" s="176" t="s">
        <v>3009</v>
      </c>
      <c r="AH10" s="177" t="s">
        <v>1101</v>
      </c>
      <c r="AJ10" s="178"/>
      <c r="AK10" s="177"/>
      <c r="AL10" s="177" t="s">
        <v>1102</v>
      </c>
      <c r="AM10" s="193"/>
      <c r="AN10" s="193"/>
      <c r="AO10" s="193"/>
      <c r="AP10" s="193"/>
    </row>
    <row r="11" spans="1:42"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3052</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Z11" s="176">
        <v>400</v>
      </c>
      <c r="AA11" s="180"/>
      <c r="AB11" s="180" t="s">
        <v>57</v>
      </c>
      <c r="AC11" s="176" t="s">
        <v>58</v>
      </c>
      <c r="AD11" s="176" t="s">
        <v>508</v>
      </c>
      <c r="AE11" s="176" t="s">
        <v>59</v>
      </c>
      <c r="AF11" s="176" t="s">
        <v>3010</v>
      </c>
      <c r="AH11" s="177" t="s">
        <v>1103</v>
      </c>
      <c r="AJ11" s="178"/>
      <c r="AK11" s="177"/>
      <c r="AL11" s="177" t="s">
        <v>1104</v>
      </c>
      <c r="AM11" s="193"/>
      <c r="AN11" s="193"/>
      <c r="AO11" s="193"/>
      <c r="AP11" s="193"/>
    </row>
    <row r="12" spans="1:42"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3051</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X12" s="202">
        <v>1</v>
      </c>
      <c r="Z12" s="176">
        <v>450</v>
      </c>
      <c r="AA12" s="180"/>
      <c r="AB12" s="180" t="s">
        <v>57</v>
      </c>
      <c r="AC12" s="176" t="s">
        <v>58</v>
      </c>
      <c r="AD12" s="176" t="s">
        <v>4129</v>
      </c>
      <c r="AE12" s="176" t="s">
        <v>59</v>
      </c>
      <c r="AF12" s="176" t="s">
        <v>3011</v>
      </c>
      <c r="AG12" s="176" t="s">
        <v>1312</v>
      </c>
      <c r="AH12" s="177"/>
      <c r="AJ12" s="178"/>
      <c r="AK12" s="177"/>
      <c r="AL12" s="177"/>
      <c r="AM12" s="193"/>
      <c r="AN12" s="193"/>
      <c r="AO12" s="193"/>
      <c r="AP12" s="193"/>
    </row>
    <row r="13" spans="1:42"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3052</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Z13" s="176">
        <v>200</v>
      </c>
      <c r="AA13" s="180"/>
      <c r="AB13" s="180" t="s">
        <v>57</v>
      </c>
      <c r="AC13" s="176" t="s">
        <v>58</v>
      </c>
      <c r="AD13" s="176" t="s">
        <v>1313</v>
      </c>
      <c r="AE13" s="176" t="s">
        <v>59</v>
      </c>
      <c r="AF13" s="176" t="s">
        <v>3014</v>
      </c>
      <c r="AG13" s="176" t="s">
        <v>111</v>
      </c>
      <c r="AH13" s="177"/>
      <c r="AJ13" s="178"/>
      <c r="AK13" s="177"/>
      <c r="AL13" s="177"/>
      <c r="AM13" s="193"/>
      <c r="AN13" s="193"/>
      <c r="AO13" s="193"/>
      <c r="AP13" s="193"/>
    </row>
    <row r="14" spans="1:42"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3051</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X14" s="202">
        <v>1</v>
      </c>
      <c r="Z14" s="176">
        <v>450</v>
      </c>
      <c r="AA14" s="180"/>
      <c r="AB14" s="180" t="s">
        <v>57</v>
      </c>
      <c r="AC14" s="176" t="s">
        <v>58</v>
      </c>
      <c r="AD14" s="176" t="s">
        <v>4129</v>
      </c>
      <c r="AE14" s="176" t="s">
        <v>59</v>
      </c>
      <c r="AF14" s="176" t="s">
        <v>3011</v>
      </c>
      <c r="AG14" s="176" t="s">
        <v>1312</v>
      </c>
      <c r="AH14" s="177"/>
      <c r="AJ14" s="178"/>
      <c r="AK14" s="177"/>
      <c r="AL14" s="177"/>
      <c r="AM14" s="193"/>
      <c r="AN14" s="193"/>
      <c r="AO14" s="193"/>
      <c r="AP14" s="193"/>
    </row>
    <row r="15" spans="1:42"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1108</v>
      </c>
      <c r="G15" s="205" t="str">
        <f>IF(AND(A15&lt;&gt;"",ISNUMBER(A15)),VLOOKUP(A15,Studies!A:BR,13,FALSE),"")</f>
        <v>PO</v>
      </c>
      <c r="H15" s="138" t="str">
        <f t="shared" si="1"/>
        <v>PO</v>
      </c>
      <c r="I15" s="138" t="s">
        <v>3053</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Y15" s="181" t="s">
        <v>1123</v>
      </c>
      <c r="Z15" s="158">
        <v>500</v>
      </c>
      <c r="AA15" s="159"/>
      <c r="AB15" s="159" t="s">
        <v>57</v>
      </c>
      <c r="AC15" s="158" t="s">
        <v>58</v>
      </c>
      <c r="AD15" s="176" t="s">
        <v>3015</v>
      </c>
      <c r="AE15" s="158" t="s">
        <v>59</v>
      </c>
      <c r="AF15" s="176" t="s">
        <v>3018</v>
      </c>
      <c r="AG15" s="158" t="s">
        <v>91</v>
      </c>
      <c r="AH15" s="160"/>
      <c r="AI15" s="160" t="s">
        <v>1144</v>
      </c>
      <c r="AJ15" s="174"/>
      <c r="AK15" s="175"/>
      <c r="AL15" s="175"/>
      <c r="AM15" s="193"/>
      <c r="AN15" s="193"/>
      <c r="AO15" s="193"/>
      <c r="AP15" s="193"/>
    </row>
    <row r="16" spans="1:42"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1108</v>
      </c>
      <c r="G16" s="205" t="str">
        <f>IF(AND(A16&lt;&gt;"",ISNUMBER(A16)),VLOOKUP(A16,Studies!A:BR,13,FALSE),"")</f>
        <v>IV</v>
      </c>
      <c r="H16" s="138" t="str">
        <f t="shared" si="1"/>
        <v>PO</v>
      </c>
      <c r="I16" s="138" t="s">
        <v>3053</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Y16" s="181" t="s">
        <v>1123</v>
      </c>
      <c r="Z16" s="158">
        <v>500</v>
      </c>
      <c r="AA16" s="159"/>
      <c r="AB16" s="159" t="s">
        <v>57</v>
      </c>
      <c r="AC16" s="158" t="s">
        <v>58</v>
      </c>
      <c r="AD16" s="176" t="s">
        <v>3015</v>
      </c>
      <c r="AE16" s="158" t="s">
        <v>59</v>
      </c>
      <c r="AF16" s="176" t="s">
        <v>3018</v>
      </c>
      <c r="AG16" s="158" t="s">
        <v>91</v>
      </c>
      <c r="AH16" s="160"/>
      <c r="AI16" s="160" t="s">
        <v>1144</v>
      </c>
      <c r="AJ16" s="174"/>
      <c r="AK16" s="175"/>
      <c r="AL16" s="175"/>
      <c r="AM16" s="193"/>
      <c r="AN16" s="193"/>
      <c r="AO16" s="193"/>
      <c r="AP16" s="193"/>
    </row>
    <row r="17" spans="1:42"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3051</v>
      </c>
      <c r="J17" s="205" t="str">
        <f>IF(AND(A17&lt;&gt;"",ISNUMBER(A17)),VLOOKUP(A17,Studies!A:BR,6,FALSE),"")</f>
        <v>Whole Blood</v>
      </c>
      <c r="K17" s="187">
        <f>3.7/35.8</f>
        <v>0.10335195530726259</v>
      </c>
      <c r="L17" s="187" t="s">
        <v>1099</v>
      </c>
      <c r="M17" s="201"/>
      <c r="N17" s="201"/>
      <c r="O17" s="193">
        <f>1.8/17.9</f>
        <v>0.1005586592178771</v>
      </c>
      <c r="P17" s="193" t="s">
        <v>334</v>
      </c>
      <c r="Q17" s="202"/>
      <c r="R17" s="202"/>
      <c r="S17" s="182">
        <v>0</v>
      </c>
      <c r="T17" s="183" t="s">
        <v>935</v>
      </c>
      <c r="U17" s="184">
        <v>132</v>
      </c>
      <c r="V17" s="185" t="s">
        <v>935</v>
      </c>
      <c r="W17" s="186" t="s">
        <v>59</v>
      </c>
      <c r="X17" s="202">
        <f>6/4</f>
        <v>1.5</v>
      </c>
      <c r="Y17" s="181" t="s">
        <v>4274</v>
      </c>
      <c r="Z17" s="176">
        <v>600</v>
      </c>
      <c r="AA17" s="180"/>
      <c r="AB17" s="180" t="s">
        <v>57</v>
      </c>
      <c r="AC17" s="176" t="s">
        <v>58</v>
      </c>
      <c r="AD17" s="176" t="s">
        <v>2607</v>
      </c>
      <c r="AE17" s="176" t="s">
        <v>59</v>
      </c>
      <c r="AF17" s="176" t="s">
        <v>3013</v>
      </c>
      <c r="AG17" s="176" t="s">
        <v>91</v>
      </c>
      <c r="AH17" s="177"/>
      <c r="AI17" s="160" t="s">
        <v>1122</v>
      </c>
      <c r="AJ17" s="178"/>
      <c r="AK17" s="177"/>
      <c r="AL17" s="177"/>
      <c r="AM17" s="193"/>
      <c r="AN17" s="193"/>
      <c r="AO17" s="193"/>
      <c r="AP17" s="193"/>
    </row>
    <row r="18" spans="1:42"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3051</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X18" s="202">
        <v>1</v>
      </c>
      <c r="Z18" s="176">
        <v>600</v>
      </c>
      <c r="AA18" s="180"/>
      <c r="AB18" s="180" t="s">
        <v>57</v>
      </c>
      <c r="AC18" s="176" t="s">
        <v>58</v>
      </c>
      <c r="AD18" s="176" t="s">
        <v>2607</v>
      </c>
      <c r="AE18" s="176" t="s">
        <v>59</v>
      </c>
      <c r="AF18" s="176" t="s">
        <v>3013</v>
      </c>
      <c r="AG18" s="176" t="s">
        <v>91</v>
      </c>
      <c r="AH18" s="177"/>
      <c r="AI18" s="160" t="s">
        <v>1122</v>
      </c>
      <c r="AJ18" s="178"/>
      <c r="AK18" s="177"/>
      <c r="AL18" s="177"/>
      <c r="AM18" s="193"/>
      <c r="AN18" s="193"/>
      <c r="AO18" s="193"/>
      <c r="AP18" s="193"/>
    </row>
    <row r="19" spans="1:42"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3051</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X19" s="202">
        <v>1</v>
      </c>
      <c r="Z19" s="176">
        <v>600</v>
      </c>
      <c r="AA19" s="180"/>
      <c r="AB19" s="137" t="s">
        <v>57</v>
      </c>
      <c r="AC19" s="176" t="s">
        <v>58</v>
      </c>
      <c r="AD19" s="176" t="s">
        <v>4250</v>
      </c>
      <c r="AE19" s="176" t="s">
        <v>59</v>
      </c>
      <c r="AF19" s="176" t="s">
        <v>3017</v>
      </c>
      <c r="AG19" s="176" t="s">
        <v>91</v>
      </c>
      <c r="AH19" s="177" t="s">
        <v>1134</v>
      </c>
      <c r="AI19" s="177" t="s">
        <v>2926</v>
      </c>
      <c r="AJ19" s="178"/>
      <c r="AK19" s="177"/>
      <c r="AL19" s="177"/>
      <c r="AM19" s="193"/>
      <c r="AN19" s="193"/>
      <c r="AO19" s="193"/>
      <c r="AP19" s="193"/>
    </row>
    <row r="20" spans="1:42"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3051</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X20" s="202">
        <v>1</v>
      </c>
      <c r="Z20" s="136">
        <v>600</v>
      </c>
      <c r="AA20" s="137"/>
      <c r="AB20" s="137" t="s">
        <v>57</v>
      </c>
      <c r="AC20" s="176" t="s">
        <v>58</v>
      </c>
      <c r="AD20" s="176" t="s">
        <v>4250</v>
      </c>
      <c r="AE20" s="176" t="s">
        <v>59</v>
      </c>
      <c r="AF20" s="176" t="s">
        <v>3017</v>
      </c>
      <c r="AG20" s="136" t="s">
        <v>91</v>
      </c>
      <c r="AH20" s="177" t="s">
        <v>1134</v>
      </c>
      <c r="AI20" s="177" t="s">
        <v>2926</v>
      </c>
      <c r="AJ20" s="174"/>
      <c r="AK20" s="175"/>
      <c r="AL20" s="175"/>
      <c r="AM20" s="193"/>
      <c r="AN20" s="193"/>
      <c r="AO20" s="193"/>
      <c r="AP20" s="193"/>
    </row>
    <row r="21" spans="1:42"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3051</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02">
        <v>1</v>
      </c>
      <c r="Y21" s="220"/>
      <c r="Z21" s="206">
        <v>300</v>
      </c>
      <c r="AA21" s="207"/>
      <c r="AB21" s="207" t="s">
        <v>57</v>
      </c>
      <c r="AC21" s="206" t="s">
        <v>58</v>
      </c>
      <c r="AD21" s="176" t="s">
        <v>2868</v>
      </c>
      <c r="AE21" s="206" t="s">
        <v>59</v>
      </c>
      <c r="AF21" s="176" t="s">
        <v>3018</v>
      </c>
      <c r="AG21" s="206" t="s">
        <v>91</v>
      </c>
      <c r="AH21" s="208" t="s">
        <v>1125</v>
      </c>
      <c r="AI21" s="208" t="s">
        <v>1126</v>
      </c>
      <c r="AJ21" s="209"/>
      <c r="AK21" s="208"/>
      <c r="AL21" s="208" t="s">
        <v>1127</v>
      </c>
      <c r="AM21" s="193"/>
      <c r="AN21" s="193"/>
      <c r="AO21" s="193"/>
      <c r="AP21" s="193"/>
    </row>
    <row r="22" spans="1:42"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1108</v>
      </c>
      <c r="G22" s="205" t="str">
        <f>IF(AND(A22&lt;&gt;"",ISNUMBER(A22)),VLOOKUP(A22,Studies!A:BR,13,FALSE),"")</f>
        <v>PO</v>
      </c>
      <c r="H22" s="138" t="str">
        <f t="shared" si="1"/>
        <v>PO</v>
      </c>
      <c r="I22" s="138" t="s">
        <v>3053</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14"/>
      <c r="Y22" s="220"/>
      <c r="Z22" s="206">
        <v>500</v>
      </c>
      <c r="AA22" s="207"/>
      <c r="AB22" s="207" t="s">
        <v>57</v>
      </c>
      <c r="AC22" s="206" t="s">
        <v>58</v>
      </c>
      <c r="AD22" s="176" t="s">
        <v>1124</v>
      </c>
      <c r="AE22" s="206" t="s">
        <v>59</v>
      </c>
      <c r="AF22" s="176" t="s">
        <v>3018</v>
      </c>
      <c r="AG22" s="206" t="s">
        <v>91</v>
      </c>
      <c r="AH22" s="208" t="s">
        <v>1128</v>
      </c>
      <c r="AI22" s="208" t="s">
        <v>1129</v>
      </c>
      <c r="AJ22" s="209"/>
      <c r="AK22" s="208"/>
      <c r="AL22" s="208" t="s">
        <v>1127</v>
      </c>
      <c r="AM22" s="193"/>
      <c r="AN22" s="193"/>
      <c r="AO22" s="193"/>
      <c r="AP22" s="193"/>
    </row>
    <row r="23" spans="1:42"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3051</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02">
        <v>1</v>
      </c>
      <c r="Y23" s="220"/>
      <c r="Z23" s="206">
        <v>300</v>
      </c>
      <c r="AA23" s="207"/>
      <c r="AB23" s="207" t="s">
        <v>57</v>
      </c>
      <c r="AC23" s="206" t="s">
        <v>58</v>
      </c>
      <c r="AD23" s="176" t="s">
        <v>2868</v>
      </c>
      <c r="AE23" s="206" t="s">
        <v>59</v>
      </c>
      <c r="AF23" s="176" t="s">
        <v>3018</v>
      </c>
      <c r="AG23" s="206" t="s">
        <v>91</v>
      </c>
      <c r="AH23" s="208" t="s">
        <v>1125</v>
      </c>
      <c r="AI23" s="208" t="s">
        <v>1126</v>
      </c>
      <c r="AJ23" s="209"/>
      <c r="AK23" s="208"/>
      <c r="AL23" s="208" t="s">
        <v>1127</v>
      </c>
      <c r="AM23" s="193"/>
      <c r="AN23" s="193"/>
      <c r="AO23" s="193"/>
      <c r="AP23" s="193"/>
    </row>
    <row r="24" spans="1:42"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1108</v>
      </c>
      <c r="G24" s="205" t="str">
        <f>IF(AND(A24&lt;&gt;"",ISNUMBER(A24)),VLOOKUP(A24,Studies!A:BR,13,FALSE),"")</f>
        <v>PO</v>
      </c>
      <c r="H24" s="138" t="str">
        <f t="shared" si="1"/>
        <v>PO</v>
      </c>
      <c r="I24" s="138" t="s">
        <v>3053</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14"/>
      <c r="Y24" s="220"/>
      <c r="Z24" s="206">
        <v>500</v>
      </c>
      <c r="AA24" s="207"/>
      <c r="AB24" s="207" t="s">
        <v>57</v>
      </c>
      <c r="AC24" s="206" t="s">
        <v>58</v>
      </c>
      <c r="AD24" s="176" t="s">
        <v>1124</v>
      </c>
      <c r="AE24" s="206" t="s">
        <v>59</v>
      </c>
      <c r="AF24" s="176" t="s">
        <v>3018</v>
      </c>
      <c r="AG24" s="206" t="s">
        <v>91</v>
      </c>
      <c r="AH24" s="208" t="s">
        <v>1128</v>
      </c>
      <c r="AI24" s="208" t="s">
        <v>1129</v>
      </c>
      <c r="AJ24" s="209"/>
      <c r="AK24" s="208"/>
      <c r="AL24" s="208" t="s">
        <v>1127</v>
      </c>
      <c r="AM24" s="193"/>
      <c r="AN24" s="193"/>
      <c r="AO24" s="193"/>
      <c r="AP24" s="193"/>
    </row>
    <row r="25" spans="1:42"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3051</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202">
        <v>1</v>
      </c>
      <c r="Y25" s="181"/>
      <c r="Z25" s="176">
        <v>300</v>
      </c>
      <c r="AA25" s="180"/>
      <c r="AB25" s="180" t="s">
        <v>57</v>
      </c>
      <c r="AC25" s="206" t="s">
        <v>58</v>
      </c>
      <c r="AD25" s="176" t="s">
        <v>2868</v>
      </c>
      <c r="AE25" s="176" t="s">
        <v>59</v>
      </c>
      <c r="AF25" s="176" t="s">
        <v>3018</v>
      </c>
      <c r="AG25" s="176" t="s">
        <v>91</v>
      </c>
      <c r="AH25" s="177" t="s">
        <v>1125</v>
      </c>
      <c r="AI25" s="177" t="s">
        <v>1130</v>
      </c>
      <c r="AJ25" s="178"/>
      <c r="AK25" s="177"/>
      <c r="AL25" s="177" t="s">
        <v>1127</v>
      </c>
      <c r="AM25" s="193"/>
      <c r="AN25" s="193"/>
      <c r="AO25" s="193"/>
      <c r="AP25" s="193"/>
    </row>
    <row r="26" spans="1:42"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1108</v>
      </c>
      <c r="G26" s="205" t="str">
        <f>IF(AND(A26&lt;&gt;"",ISNUMBER(A26)),VLOOKUP(A26,Studies!A:BR,13,FALSE),"")</f>
        <v>PO</v>
      </c>
      <c r="H26" s="138" t="str">
        <f t="shared" si="1"/>
        <v>PO</v>
      </c>
      <c r="I26" s="138" t="s">
        <v>3053</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202"/>
      <c r="Y26" s="181"/>
      <c r="Z26" s="176">
        <v>500</v>
      </c>
      <c r="AA26" s="180"/>
      <c r="AB26" s="180" t="s">
        <v>57</v>
      </c>
      <c r="AC26" s="206" t="s">
        <v>58</v>
      </c>
      <c r="AD26" s="176" t="s">
        <v>1124</v>
      </c>
      <c r="AE26" s="176" t="s">
        <v>59</v>
      </c>
      <c r="AF26" s="176" t="s">
        <v>3018</v>
      </c>
      <c r="AG26" s="176" t="s">
        <v>91</v>
      </c>
      <c r="AH26" s="177" t="s">
        <v>1128</v>
      </c>
      <c r="AI26" s="177" t="s">
        <v>1131</v>
      </c>
      <c r="AJ26" s="178"/>
      <c r="AK26" s="177"/>
      <c r="AL26" s="177" t="s">
        <v>1127</v>
      </c>
      <c r="AM26" s="193"/>
      <c r="AN26" s="193"/>
      <c r="AO26" s="193"/>
      <c r="AP26" s="193"/>
    </row>
    <row r="27" spans="1:42"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3052</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202"/>
      <c r="Y27" s="181"/>
      <c r="Z27" s="136">
        <v>200</v>
      </c>
      <c r="AA27" s="137"/>
      <c r="AB27" s="137" t="s">
        <v>57</v>
      </c>
      <c r="AC27" s="136"/>
      <c r="AD27" s="136" t="s">
        <v>182</v>
      </c>
      <c r="AE27" s="136"/>
      <c r="AF27" s="176" t="s">
        <v>3011</v>
      </c>
      <c r="AG27" s="136"/>
      <c r="AH27" s="174"/>
      <c r="AI27" s="174" t="s">
        <v>1387</v>
      </c>
      <c r="AJ27" s="174"/>
      <c r="AK27" s="175">
        <v>120</v>
      </c>
      <c r="AL27" s="175"/>
      <c r="AM27" s="193"/>
      <c r="AN27" s="193"/>
      <c r="AO27" s="193"/>
      <c r="AP27" s="193"/>
    </row>
    <row r="28" spans="1:42"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AC28</f>
        <v>PO</v>
      </c>
      <c r="I28" s="138" t="s">
        <v>3051</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202">
        <v>1</v>
      </c>
      <c r="Y28" s="120" t="s">
        <v>1145</v>
      </c>
      <c r="Z28" s="158">
        <v>600</v>
      </c>
      <c r="AA28" s="159"/>
      <c r="AB28" s="159" t="s">
        <v>57</v>
      </c>
      <c r="AC28" s="158" t="s">
        <v>58</v>
      </c>
      <c r="AD28" s="176" t="s">
        <v>182</v>
      </c>
      <c r="AE28" s="158" t="s">
        <v>59</v>
      </c>
      <c r="AF28" s="176" t="s">
        <v>3011</v>
      </c>
      <c r="AG28" s="158" t="s">
        <v>91</v>
      </c>
      <c r="AH28" s="174"/>
      <c r="AI28" s="174"/>
      <c r="AJ28" s="174"/>
      <c r="AK28" s="175"/>
      <c r="AL28" s="175"/>
      <c r="AM28" s="193"/>
      <c r="AN28" s="193"/>
      <c r="AO28" s="193"/>
      <c r="AP28" s="193"/>
    </row>
    <row r="29" spans="1:42"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3051</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202">
        <v>1</v>
      </c>
      <c r="Y29" s="120" t="s">
        <v>1145</v>
      </c>
      <c r="Z29" s="158">
        <v>600</v>
      </c>
      <c r="AA29" s="159"/>
      <c r="AB29" s="159" t="s">
        <v>57</v>
      </c>
      <c r="AC29" s="158" t="s">
        <v>58</v>
      </c>
      <c r="AD29" s="176" t="s">
        <v>182</v>
      </c>
      <c r="AE29" s="158" t="s">
        <v>59</v>
      </c>
      <c r="AF29" s="176" t="s">
        <v>3011</v>
      </c>
      <c r="AG29" s="158" t="s">
        <v>91</v>
      </c>
      <c r="AH29" s="174"/>
      <c r="AI29" s="174"/>
      <c r="AJ29" s="174"/>
      <c r="AK29" s="175"/>
      <c r="AL29" s="175"/>
      <c r="AM29" s="193"/>
      <c r="AN29" s="193"/>
      <c r="AO29" s="193"/>
      <c r="AP29" s="193"/>
    </row>
    <row r="30" spans="1:42"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3051</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202">
        <v>1</v>
      </c>
      <c r="Y30" s="181"/>
      <c r="Z30" s="176">
        <v>600</v>
      </c>
      <c r="AA30" s="180"/>
      <c r="AB30" s="180" t="s">
        <v>57</v>
      </c>
      <c r="AC30" s="176" t="s">
        <v>58</v>
      </c>
      <c r="AD30" s="176" t="s">
        <v>3641</v>
      </c>
      <c r="AE30" s="176" t="s">
        <v>59</v>
      </c>
      <c r="AF30" s="176" t="s">
        <v>3019</v>
      </c>
      <c r="AG30" s="176" t="s">
        <v>460</v>
      </c>
      <c r="AH30" s="177"/>
      <c r="AI30" s="177"/>
      <c r="AJ30" s="178"/>
      <c r="AK30" s="177"/>
      <c r="AL30" s="177"/>
      <c r="AM30" s="193"/>
      <c r="AN30" s="193"/>
      <c r="AO30" s="193"/>
      <c r="AP30" s="193"/>
    </row>
    <row r="31" spans="1:42"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3051</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202">
        <v>1</v>
      </c>
      <c r="Y31" s="181"/>
      <c r="Z31" s="176">
        <v>600</v>
      </c>
      <c r="AA31" s="180"/>
      <c r="AB31" s="180" t="s">
        <v>57</v>
      </c>
      <c r="AC31" s="176" t="s">
        <v>58</v>
      </c>
      <c r="AD31" s="176" t="s">
        <v>3641</v>
      </c>
      <c r="AE31" s="176" t="s">
        <v>59</v>
      </c>
      <c r="AF31" s="176" t="s">
        <v>3019</v>
      </c>
      <c r="AG31" s="176" t="s">
        <v>460</v>
      </c>
      <c r="AH31" s="177"/>
      <c r="AI31" s="177"/>
      <c r="AJ31" s="178"/>
      <c r="AK31" s="177"/>
      <c r="AL31" s="177"/>
      <c r="AM31" s="193"/>
      <c r="AN31" s="193"/>
      <c r="AO31" s="193"/>
      <c r="AP31" s="193"/>
    </row>
    <row r="32" spans="1:42"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3051</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202">
        <v>1</v>
      </c>
      <c r="Y32" s="181"/>
      <c r="Z32" s="176">
        <v>600</v>
      </c>
      <c r="AA32" s="180"/>
      <c r="AB32" s="180" t="s">
        <v>57</v>
      </c>
      <c r="AC32" s="176" t="s">
        <v>58</v>
      </c>
      <c r="AD32" s="176" t="s">
        <v>3641</v>
      </c>
      <c r="AE32" s="176" t="s">
        <v>59</v>
      </c>
      <c r="AF32" s="176" t="s">
        <v>3019</v>
      </c>
      <c r="AG32" s="176" t="s">
        <v>460</v>
      </c>
      <c r="AH32" s="177"/>
      <c r="AI32" s="177"/>
      <c r="AJ32" s="178"/>
      <c r="AK32" s="177"/>
      <c r="AL32" s="177"/>
      <c r="AM32" s="193"/>
      <c r="AN32" s="193"/>
      <c r="AO32" s="193"/>
      <c r="AP32" s="193"/>
    </row>
    <row r="33" spans="1:42"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3051</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202">
        <v>1</v>
      </c>
      <c r="Y33" s="181"/>
      <c r="Z33" s="176">
        <v>600</v>
      </c>
      <c r="AA33" s="180"/>
      <c r="AB33" s="180" t="s">
        <v>57</v>
      </c>
      <c r="AC33" s="176" t="s">
        <v>58</v>
      </c>
      <c r="AD33" s="176" t="s">
        <v>3641</v>
      </c>
      <c r="AE33" s="176" t="s">
        <v>59</v>
      </c>
      <c r="AF33" s="176" t="s">
        <v>3019</v>
      </c>
      <c r="AG33" s="176" t="s">
        <v>460</v>
      </c>
      <c r="AH33" s="177"/>
      <c r="AI33" s="177"/>
      <c r="AJ33" s="178"/>
      <c r="AK33" s="177"/>
      <c r="AL33" s="177"/>
      <c r="AM33" s="193"/>
      <c r="AN33" s="193"/>
      <c r="AO33" s="193"/>
      <c r="AP33" s="193"/>
    </row>
    <row r="34" spans="1:42"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3051</v>
      </c>
      <c r="J34" s="205" t="str">
        <f>IF(AND(A34&lt;&gt;"",ISNUMBER(A34)),VLOOKUP(A34,Studies!A:BR,6,FALSE),"")</f>
        <v>Plasma</v>
      </c>
      <c r="K34" s="187">
        <v>0.84</v>
      </c>
      <c r="L34" s="187" t="s">
        <v>1000</v>
      </c>
      <c r="M34" s="201">
        <v>0.13</v>
      </c>
      <c r="N34" s="121" t="s">
        <v>1132</v>
      </c>
      <c r="O34" s="193">
        <v>1.03225806</v>
      </c>
      <c r="P34" s="193" t="s">
        <v>334</v>
      </c>
      <c r="Q34" s="202"/>
      <c r="R34" s="202"/>
      <c r="S34" s="182">
        <v>0</v>
      </c>
      <c r="T34" s="183" t="s">
        <v>935</v>
      </c>
      <c r="U34" s="184">
        <v>108</v>
      </c>
      <c r="V34" s="185">
        <v>132</v>
      </c>
      <c r="W34" s="186" t="s">
        <v>59</v>
      </c>
      <c r="X34" s="202">
        <v>1</v>
      </c>
      <c r="Y34" s="181"/>
      <c r="Z34" s="176">
        <v>5</v>
      </c>
      <c r="AA34" s="180"/>
      <c r="AB34" s="180" t="s">
        <v>57</v>
      </c>
      <c r="AC34" s="176" t="s">
        <v>58</v>
      </c>
      <c r="AD34" s="176" t="s">
        <v>1133</v>
      </c>
      <c r="AE34" s="176" t="s">
        <v>59</v>
      </c>
      <c r="AF34" s="176" t="s">
        <v>3019</v>
      </c>
      <c r="AG34" s="176" t="s">
        <v>91</v>
      </c>
      <c r="AH34" s="177" t="s">
        <v>1134</v>
      </c>
      <c r="AI34" s="177" t="s">
        <v>1135</v>
      </c>
      <c r="AJ34" s="178"/>
      <c r="AK34" s="177"/>
      <c r="AL34" s="177" t="s">
        <v>1136</v>
      </c>
      <c r="AM34" s="193"/>
      <c r="AN34" s="193"/>
      <c r="AO34" s="193"/>
      <c r="AP34" s="193"/>
    </row>
    <row r="35" spans="1:42"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3051</v>
      </c>
      <c r="J35" s="205" t="str">
        <f>IF(AND(A35&lt;&gt;"",ISNUMBER(A35)),VLOOKUP(A35,Studies!A:BR,6,FALSE),"")</f>
        <v>Plasma</v>
      </c>
      <c r="K35" s="187">
        <v>0.77</v>
      </c>
      <c r="L35" s="187" t="s">
        <v>1000</v>
      </c>
      <c r="M35" s="201">
        <v>0.12</v>
      </c>
      <c r="N35" s="121" t="s">
        <v>1132</v>
      </c>
      <c r="O35" s="193">
        <v>1.064516129</v>
      </c>
      <c r="P35" s="193" t="s">
        <v>334</v>
      </c>
      <c r="Q35" s="202"/>
      <c r="R35" s="202"/>
      <c r="S35" s="182">
        <v>0</v>
      </c>
      <c r="T35" s="183" t="s">
        <v>935</v>
      </c>
      <c r="U35" s="184">
        <v>108</v>
      </c>
      <c r="V35" s="185">
        <v>132</v>
      </c>
      <c r="W35" s="186" t="s">
        <v>59</v>
      </c>
      <c r="X35" s="202">
        <v>1</v>
      </c>
      <c r="Y35" s="181"/>
      <c r="Z35" s="176">
        <v>10</v>
      </c>
      <c r="AA35" s="180"/>
      <c r="AB35" s="180" t="s">
        <v>57</v>
      </c>
      <c r="AC35" s="176" t="s">
        <v>58</v>
      </c>
      <c r="AD35" s="176" t="s">
        <v>1133</v>
      </c>
      <c r="AE35" s="176" t="s">
        <v>59</v>
      </c>
      <c r="AF35" s="176" t="s">
        <v>3019</v>
      </c>
      <c r="AG35" s="176" t="s">
        <v>91</v>
      </c>
      <c r="AH35" s="177" t="s">
        <v>1134</v>
      </c>
      <c r="AI35" s="177" t="s">
        <v>1135</v>
      </c>
      <c r="AJ35" s="178"/>
      <c r="AK35" s="177"/>
      <c r="AL35" s="177" t="s">
        <v>1136</v>
      </c>
      <c r="AM35" s="193"/>
      <c r="AN35" s="193"/>
      <c r="AO35" s="193"/>
      <c r="AP35" s="193"/>
    </row>
    <row r="36" spans="1:42"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3051</v>
      </c>
      <c r="J36" s="205" t="str">
        <f>IF(AND(A36&lt;&gt;"",ISNUMBER(A36)),VLOOKUP(A36,Studies!A:BR,6,FALSE),"")</f>
        <v>Plasma</v>
      </c>
      <c r="K36" s="187">
        <v>0.63</v>
      </c>
      <c r="L36" s="187" t="s">
        <v>1000</v>
      </c>
      <c r="M36" s="201">
        <v>0.11</v>
      </c>
      <c r="N36" s="121" t="s">
        <v>1132</v>
      </c>
      <c r="O36" s="193">
        <v>0.83870967699999999</v>
      </c>
      <c r="P36" s="193" t="s">
        <v>334</v>
      </c>
      <c r="Q36" s="202"/>
      <c r="R36" s="202"/>
      <c r="S36" s="182">
        <v>0</v>
      </c>
      <c r="T36" s="183" t="s">
        <v>935</v>
      </c>
      <c r="U36" s="184">
        <v>108</v>
      </c>
      <c r="V36" s="185">
        <v>132</v>
      </c>
      <c r="W36" s="186" t="s">
        <v>59</v>
      </c>
      <c r="X36" s="202">
        <v>1</v>
      </c>
      <c r="Y36" s="181"/>
      <c r="Z36" s="176">
        <v>25</v>
      </c>
      <c r="AA36" s="180"/>
      <c r="AB36" s="180" t="s">
        <v>57</v>
      </c>
      <c r="AC36" s="176" t="s">
        <v>58</v>
      </c>
      <c r="AD36" s="176" t="s">
        <v>1133</v>
      </c>
      <c r="AE36" s="176" t="s">
        <v>59</v>
      </c>
      <c r="AF36" s="176" t="s">
        <v>3019</v>
      </c>
      <c r="AG36" s="176" t="s">
        <v>91</v>
      </c>
      <c r="AH36" s="177" t="s">
        <v>1134</v>
      </c>
      <c r="AI36" s="177" t="s">
        <v>1135</v>
      </c>
      <c r="AJ36" s="178"/>
      <c r="AK36" s="177"/>
      <c r="AL36" s="177" t="s">
        <v>1136</v>
      </c>
      <c r="AM36" s="193"/>
      <c r="AN36" s="193"/>
      <c r="AO36" s="193"/>
      <c r="AP36" s="193"/>
    </row>
    <row r="37" spans="1:42"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3051</v>
      </c>
      <c r="J37" s="205" t="str">
        <f>IF(AND(A37&lt;&gt;"",ISNUMBER(A37)),VLOOKUP(A37,Studies!A:BR,6,FALSE),"")</f>
        <v>Plasma</v>
      </c>
      <c r="K37" s="187">
        <v>0.6</v>
      </c>
      <c r="L37" s="187" t="s">
        <v>1000</v>
      </c>
      <c r="M37" s="201">
        <v>0.12</v>
      </c>
      <c r="N37" s="121" t="s">
        <v>1132</v>
      </c>
      <c r="O37" s="193">
        <v>1.3225806449999999</v>
      </c>
      <c r="P37" s="193" t="s">
        <v>334</v>
      </c>
      <c r="Q37" s="202"/>
      <c r="R37" s="202"/>
      <c r="S37" s="182">
        <v>0</v>
      </c>
      <c r="T37" s="183" t="s">
        <v>935</v>
      </c>
      <c r="U37" s="184">
        <v>108</v>
      </c>
      <c r="V37" s="185">
        <v>132</v>
      </c>
      <c r="W37" s="186" t="s">
        <v>59</v>
      </c>
      <c r="X37" s="202">
        <v>1</v>
      </c>
      <c r="Y37" s="181"/>
      <c r="Z37" s="176">
        <v>75</v>
      </c>
      <c r="AA37" s="180"/>
      <c r="AB37" s="180" t="s">
        <v>57</v>
      </c>
      <c r="AC37" s="176" t="s">
        <v>58</v>
      </c>
      <c r="AD37" s="176" t="s">
        <v>1133</v>
      </c>
      <c r="AE37" s="176" t="s">
        <v>59</v>
      </c>
      <c r="AF37" s="176" t="s">
        <v>3019</v>
      </c>
      <c r="AG37" s="176" t="s">
        <v>91</v>
      </c>
      <c r="AH37" s="177" t="s">
        <v>1134</v>
      </c>
      <c r="AI37" s="177" t="s">
        <v>1135</v>
      </c>
      <c r="AJ37" s="178"/>
      <c r="AK37" s="177"/>
      <c r="AL37" s="177" t="s">
        <v>1136</v>
      </c>
      <c r="AM37" s="193"/>
      <c r="AN37" s="193"/>
      <c r="AO37" s="193"/>
      <c r="AP37" s="193"/>
    </row>
    <row r="38" spans="1:42"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3051</v>
      </c>
      <c r="J38" s="205" t="str">
        <f>IF(AND(A38&lt;&gt;"",ISNUMBER(A38)),VLOOKUP(A38,Studies!A:BR,6,FALSE),"")</f>
        <v>Plasma</v>
      </c>
      <c r="K38" s="187">
        <v>0.83</v>
      </c>
      <c r="L38" s="187" t="s">
        <v>1000</v>
      </c>
      <c r="M38" s="201">
        <v>0.16</v>
      </c>
      <c r="N38" s="121" t="s">
        <v>1132</v>
      </c>
      <c r="O38" s="193">
        <v>1.0392156859999999</v>
      </c>
      <c r="P38" s="193" t="s">
        <v>334</v>
      </c>
      <c r="Q38" s="202"/>
      <c r="R38" s="202"/>
      <c r="S38" s="182">
        <v>0</v>
      </c>
      <c r="T38" s="183" t="s">
        <v>935</v>
      </c>
      <c r="U38" s="184">
        <v>109</v>
      </c>
      <c r="V38" s="185">
        <v>133</v>
      </c>
      <c r="W38" s="186" t="s">
        <v>59</v>
      </c>
      <c r="X38" s="202">
        <v>1</v>
      </c>
      <c r="Y38" s="181"/>
      <c r="Z38" s="176">
        <v>5</v>
      </c>
      <c r="AA38" s="180"/>
      <c r="AB38" s="180" t="s">
        <v>57</v>
      </c>
      <c r="AC38" s="176" t="s">
        <v>58</v>
      </c>
      <c r="AD38" s="176" t="s">
        <v>1133</v>
      </c>
      <c r="AE38" s="176" t="s">
        <v>59</v>
      </c>
      <c r="AF38" s="176" t="s">
        <v>3019</v>
      </c>
      <c r="AG38" s="176" t="s">
        <v>91</v>
      </c>
      <c r="AH38" s="177" t="s">
        <v>1134</v>
      </c>
      <c r="AI38" s="177" t="s">
        <v>1135</v>
      </c>
      <c r="AJ38" s="178"/>
      <c r="AK38" s="177"/>
      <c r="AL38" s="177" t="s">
        <v>1136</v>
      </c>
      <c r="AM38" s="193"/>
      <c r="AN38" s="193"/>
      <c r="AO38" s="193"/>
      <c r="AP38" s="193"/>
    </row>
    <row r="39" spans="1:42"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3051</v>
      </c>
      <c r="J39" s="205" t="str">
        <f>IF(AND(A39&lt;&gt;"",ISNUMBER(A39)),VLOOKUP(A39,Studies!A:BR,6,FALSE),"")</f>
        <v>Plasma</v>
      </c>
      <c r="K39" s="187">
        <v>0.75</v>
      </c>
      <c r="L39" s="187" t="s">
        <v>1000</v>
      </c>
      <c r="M39" s="201">
        <v>0.15</v>
      </c>
      <c r="N39" s="121" t="s">
        <v>1132</v>
      </c>
      <c r="O39" s="193">
        <v>1.0490196078</v>
      </c>
      <c r="P39" s="193" t="s">
        <v>334</v>
      </c>
      <c r="Q39" s="202"/>
      <c r="R39" s="202"/>
      <c r="S39" s="182">
        <v>0</v>
      </c>
      <c r="T39" s="183" t="s">
        <v>935</v>
      </c>
      <c r="U39" s="184">
        <v>109</v>
      </c>
      <c r="V39" s="185">
        <v>133</v>
      </c>
      <c r="W39" s="186" t="s">
        <v>59</v>
      </c>
      <c r="X39" s="202">
        <v>1</v>
      </c>
      <c r="Y39" s="181"/>
      <c r="Z39" s="176">
        <v>10</v>
      </c>
      <c r="AA39" s="180"/>
      <c r="AB39" s="180" t="s">
        <v>57</v>
      </c>
      <c r="AC39" s="176" t="s">
        <v>58</v>
      </c>
      <c r="AD39" s="176" t="s">
        <v>1133</v>
      </c>
      <c r="AE39" s="176" t="s">
        <v>59</v>
      </c>
      <c r="AF39" s="176" t="s">
        <v>3019</v>
      </c>
      <c r="AG39" s="176" t="s">
        <v>91</v>
      </c>
      <c r="AH39" s="177" t="s">
        <v>1134</v>
      </c>
      <c r="AI39" s="177" t="s">
        <v>1135</v>
      </c>
      <c r="AJ39" s="178"/>
      <c r="AK39" s="177"/>
      <c r="AL39" s="177" t="s">
        <v>1136</v>
      </c>
      <c r="AM39" s="193"/>
      <c r="AN39" s="193"/>
      <c r="AO39" s="193"/>
      <c r="AP39" s="193"/>
    </row>
    <row r="40" spans="1:42"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3051</v>
      </c>
      <c r="J40" s="205" t="str">
        <f>IF(AND(A40&lt;&gt;"",ISNUMBER(A40)),VLOOKUP(A40,Studies!A:BR,6,FALSE),"")</f>
        <v>Plasma</v>
      </c>
      <c r="K40" s="187">
        <v>0.59</v>
      </c>
      <c r="L40" s="187" t="s">
        <v>1000</v>
      </c>
      <c r="M40" s="201">
        <v>0.12</v>
      </c>
      <c r="N40" s="121" t="s">
        <v>1132</v>
      </c>
      <c r="O40" s="193">
        <v>1</v>
      </c>
      <c r="P40" s="193" t="s">
        <v>334</v>
      </c>
      <c r="Q40" s="202"/>
      <c r="R40" s="202"/>
      <c r="S40" s="182">
        <v>0</v>
      </c>
      <c r="T40" s="183" t="s">
        <v>935</v>
      </c>
      <c r="U40" s="184">
        <v>109</v>
      </c>
      <c r="V40" s="185">
        <v>133</v>
      </c>
      <c r="W40" s="186" t="s">
        <v>59</v>
      </c>
      <c r="X40" s="202">
        <v>1</v>
      </c>
      <c r="Y40" s="181"/>
      <c r="Z40" s="176">
        <v>25</v>
      </c>
      <c r="AA40" s="180"/>
      <c r="AB40" s="180" t="s">
        <v>57</v>
      </c>
      <c r="AC40" s="176" t="s">
        <v>58</v>
      </c>
      <c r="AD40" s="176" t="s">
        <v>1133</v>
      </c>
      <c r="AE40" s="176" t="s">
        <v>59</v>
      </c>
      <c r="AF40" s="176" t="s">
        <v>3019</v>
      </c>
      <c r="AG40" s="176" t="s">
        <v>91</v>
      </c>
      <c r="AH40" s="177" t="s">
        <v>1134</v>
      </c>
      <c r="AI40" s="177" t="s">
        <v>1135</v>
      </c>
      <c r="AJ40" s="178"/>
      <c r="AK40" s="177"/>
      <c r="AL40" s="177" t="s">
        <v>1136</v>
      </c>
      <c r="AM40" s="193"/>
      <c r="AN40" s="193"/>
      <c r="AO40" s="193"/>
      <c r="AP40" s="193"/>
    </row>
    <row r="41" spans="1:42"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3051</v>
      </c>
      <c r="J41" s="205" t="str">
        <f>IF(AND(A41&lt;&gt;"",ISNUMBER(A41)),VLOOKUP(A41,Studies!A:BR,6,FALSE),"")</f>
        <v>Plasma</v>
      </c>
      <c r="K41" s="187">
        <v>0.51</v>
      </c>
      <c r="L41" s="187" t="s">
        <v>1000</v>
      </c>
      <c r="M41" s="201">
        <v>0.12</v>
      </c>
      <c r="N41" s="121" t="s">
        <v>1132</v>
      </c>
      <c r="O41" s="193">
        <v>1.0294117647000001</v>
      </c>
      <c r="P41" s="193" t="s">
        <v>334</v>
      </c>
      <c r="Q41" s="202"/>
      <c r="R41" s="202"/>
      <c r="S41" s="182">
        <v>0</v>
      </c>
      <c r="T41" s="183" t="s">
        <v>935</v>
      </c>
      <c r="U41" s="184">
        <v>109</v>
      </c>
      <c r="V41" s="185">
        <v>133</v>
      </c>
      <c r="W41" s="186" t="s">
        <v>59</v>
      </c>
      <c r="X41" s="202">
        <v>1</v>
      </c>
      <c r="Y41" s="181"/>
      <c r="Z41" s="176">
        <v>75</v>
      </c>
      <c r="AA41" s="180"/>
      <c r="AB41" s="180" t="s">
        <v>57</v>
      </c>
      <c r="AC41" s="176" t="s">
        <v>58</v>
      </c>
      <c r="AD41" s="176" t="s">
        <v>1133</v>
      </c>
      <c r="AE41" s="176" t="s">
        <v>59</v>
      </c>
      <c r="AF41" s="176" t="s">
        <v>3019</v>
      </c>
      <c r="AG41" s="176" t="s">
        <v>91</v>
      </c>
      <c r="AH41" s="177" t="s">
        <v>1134</v>
      </c>
      <c r="AI41" s="177" t="s">
        <v>1135</v>
      </c>
      <c r="AJ41" s="178"/>
      <c r="AK41" s="177"/>
      <c r="AL41" s="177" t="s">
        <v>1136</v>
      </c>
      <c r="AM41" s="193"/>
      <c r="AN41" s="193"/>
      <c r="AO41" s="193"/>
      <c r="AP41" s="193"/>
    </row>
    <row r="42" spans="1:42"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3051</v>
      </c>
      <c r="J42" s="205" t="str">
        <f>IF(AND(A42&lt;&gt;"",ISNUMBER(A42)),VLOOKUP(A42,Studies!A:BR,6,FALSE),"")</f>
        <v>Plasma</v>
      </c>
      <c r="K42" s="187">
        <v>0.8</v>
      </c>
      <c r="L42" s="187" t="s">
        <v>1000</v>
      </c>
      <c r="M42" s="201">
        <v>0.19</v>
      </c>
      <c r="N42" s="121" t="s">
        <v>1132</v>
      </c>
      <c r="O42" s="193">
        <v>0.8</v>
      </c>
      <c r="P42" s="193" t="s">
        <v>334</v>
      </c>
      <c r="Q42" s="202"/>
      <c r="R42" s="202"/>
      <c r="S42" s="182">
        <v>0</v>
      </c>
      <c r="T42" s="183" t="s">
        <v>935</v>
      </c>
      <c r="U42" s="184">
        <v>132</v>
      </c>
      <c r="V42" s="185" t="s">
        <v>935</v>
      </c>
      <c r="W42" s="186" t="s">
        <v>59</v>
      </c>
      <c r="X42" s="202">
        <v>1</v>
      </c>
      <c r="Y42" s="181"/>
      <c r="Z42" s="176">
        <v>5</v>
      </c>
      <c r="AA42" s="180"/>
      <c r="AB42" s="180" t="s">
        <v>57</v>
      </c>
      <c r="AC42" s="176" t="s">
        <v>58</v>
      </c>
      <c r="AD42" s="176" t="s">
        <v>1133</v>
      </c>
      <c r="AE42" s="176" t="s">
        <v>59</v>
      </c>
      <c r="AF42" s="176" t="s">
        <v>3019</v>
      </c>
      <c r="AG42" s="176" t="s">
        <v>91</v>
      </c>
      <c r="AH42" s="177" t="s">
        <v>1134</v>
      </c>
      <c r="AI42" s="177" t="s">
        <v>1135</v>
      </c>
      <c r="AJ42" s="178"/>
      <c r="AK42" s="177"/>
      <c r="AL42" s="177" t="s">
        <v>1136</v>
      </c>
      <c r="AM42" s="193"/>
      <c r="AN42" s="193"/>
      <c r="AO42" s="193"/>
      <c r="AP42" s="193"/>
    </row>
    <row r="43" spans="1:42"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3051</v>
      </c>
      <c r="J43" s="205" t="str">
        <f>IF(AND(A43&lt;&gt;"",ISNUMBER(A43)),VLOOKUP(A43,Studies!A:BR,6,FALSE),"")</f>
        <v>Plasma</v>
      </c>
      <c r="K43" s="187">
        <v>0.68</v>
      </c>
      <c r="L43" s="187" t="s">
        <v>1000</v>
      </c>
      <c r="M43" s="201">
        <v>0.17</v>
      </c>
      <c r="N43" s="121" t="s">
        <v>1132</v>
      </c>
      <c r="O43" s="193">
        <v>0.93333332999999996</v>
      </c>
      <c r="P43" s="193" t="s">
        <v>334</v>
      </c>
      <c r="Q43" s="202"/>
      <c r="R43" s="202"/>
      <c r="S43" s="182">
        <v>0</v>
      </c>
      <c r="T43" s="183" t="s">
        <v>935</v>
      </c>
      <c r="U43" s="184">
        <v>132</v>
      </c>
      <c r="V43" s="185" t="s">
        <v>935</v>
      </c>
      <c r="W43" s="186" t="s">
        <v>59</v>
      </c>
      <c r="X43" s="202">
        <v>1</v>
      </c>
      <c r="Y43" s="181"/>
      <c r="Z43" s="176">
        <v>10</v>
      </c>
      <c r="AA43" s="180"/>
      <c r="AB43" s="180" t="s">
        <v>57</v>
      </c>
      <c r="AC43" s="176" t="s">
        <v>58</v>
      </c>
      <c r="AD43" s="176" t="s">
        <v>1133</v>
      </c>
      <c r="AE43" s="176" t="s">
        <v>59</v>
      </c>
      <c r="AF43" s="176" t="s">
        <v>3019</v>
      </c>
      <c r="AG43" s="176" t="s">
        <v>91</v>
      </c>
      <c r="AH43" s="177" t="s">
        <v>1134</v>
      </c>
      <c r="AI43" s="177" t="s">
        <v>1135</v>
      </c>
      <c r="AJ43" s="178"/>
      <c r="AK43" s="177"/>
      <c r="AL43" s="177" t="s">
        <v>1136</v>
      </c>
      <c r="AM43" s="193"/>
      <c r="AN43" s="193"/>
      <c r="AO43" s="193"/>
      <c r="AP43" s="193"/>
    </row>
    <row r="44" spans="1:42"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3051</v>
      </c>
      <c r="J44" s="205" t="str">
        <f>IF(AND(A44&lt;&gt;"",ISNUMBER(A44)),VLOOKUP(A44,Studies!A:BR,6,FALSE),"")</f>
        <v>Plasma</v>
      </c>
      <c r="K44" s="187">
        <v>0.4</v>
      </c>
      <c r="L44" s="187" t="s">
        <v>1000</v>
      </c>
      <c r="M44" s="201">
        <v>0.1</v>
      </c>
      <c r="N44" s="121" t="s">
        <v>1132</v>
      </c>
      <c r="O44" s="193">
        <v>0.50666666660000004</v>
      </c>
      <c r="P44" s="193" t="s">
        <v>334</v>
      </c>
      <c r="Q44" s="202"/>
      <c r="R44" s="202"/>
      <c r="S44" s="182">
        <v>0</v>
      </c>
      <c r="T44" s="183" t="s">
        <v>935</v>
      </c>
      <c r="U44" s="184">
        <v>132</v>
      </c>
      <c r="V44" s="185" t="s">
        <v>935</v>
      </c>
      <c r="W44" s="186" t="s">
        <v>59</v>
      </c>
      <c r="X44" s="202">
        <v>1</v>
      </c>
      <c r="Y44" s="181"/>
      <c r="Z44" s="176">
        <v>25</v>
      </c>
      <c r="AA44" s="180"/>
      <c r="AB44" s="180" t="s">
        <v>57</v>
      </c>
      <c r="AC44" s="176" t="s">
        <v>58</v>
      </c>
      <c r="AD44" s="176" t="s">
        <v>1133</v>
      </c>
      <c r="AE44" s="176" t="s">
        <v>59</v>
      </c>
      <c r="AF44" s="176" t="s">
        <v>3019</v>
      </c>
      <c r="AG44" s="176" t="s">
        <v>91</v>
      </c>
      <c r="AH44" s="177" t="s">
        <v>1134</v>
      </c>
      <c r="AI44" s="177" t="s">
        <v>1135</v>
      </c>
      <c r="AJ44" s="178"/>
      <c r="AK44" s="177"/>
      <c r="AL44" s="177" t="s">
        <v>1136</v>
      </c>
      <c r="AM44" s="193"/>
      <c r="AN44" s="193"/>
      <c r="AO44" s="193"/>
      <c r="AP44" s="193"/>
    </row>
    <row r="45" spans="1:42"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3051</v>
      </c>
      <c r="J45" s="205" t="str">
        <f>IF(AND(A45&lt;&gt;"",ISNUMBER(A45)),VLOOKUP(A45,Studies!A:BR,6,FALSE),"")</f>
        <v>Plasma</v>
      </c>
      <c r="K45" s="187">
        <v>0.25</v>
      </c>
      <c r="L45" s="187" t="s">
        <v>1000</v>
      </c>
      <c r="M45" s="201">
        <v>0.09</v>
      </c>
      <c r="N45" s="121" t="s">
        <v>1132</v>
      </c>
      <c r="O45" s="193">
        <v>0.34</v>
      </c>
      <c r="P45" s="193" t="s">
        <v>334</v>
      </c>
      <c r="Q45" s="202"/>
      <c r="R45" s="202"/>
      <c r="S45" s="182">
        <v>0</v>
      </c>
      <c r="T45" s="183" t="s">
        <v>935</v>
      </c>
      <c r="U45" s="184">
        <v>132</v>
      </c>
      <c r="V45" s="185" t="s">
        <v>935</v>
      </c>
      <c r="W45" s="186" t="s">
        <v>59</v>
      </c>
      <c r="X45" s="202">
        <v>1</v>
      </c>
      <c r="Y45" s="181"/>
      <c r="Z45" s="176">
        <v>75</v>
      </c>
      <c r="AA45" s="180"/>
      <c r="AB45" s="180" t="s">
        <v>57</v>
      </c>
      <c r="AC45" s="176" t="s">
        <v>58</v>
      </c>
      <c r="AD45" s="176" t="s">
        <v>1133</v>
      </c>
      <c r="AE45" s="176" t="s">
        <v>59</v>
      </c>
      <c r="AF45" s="176" t="s">
        <v>3019</v>
      </c>
      <c r="AG45" s="176" t="s">
        <v>91</v>
      </c>
      <c r="AH45" s="177" t="s">
        <v>1134</v>
      </c>
      <c r="AI45" s="177" t="s">
        <v>1135</v>
      </c>
      <c r="AJ45" s="178"/>
      <c r="AK45" s="177"/>
      <c r="AL45" s="177" t="s">
        <v>1136</v>
      </c>
      <c r="AM45" s="193"/>
      <c r="AN45" s="193"/>
      <c r="AO45" s="193"/>
      <c r="AP45" s="193"/>
    </row>
    <row r="46" spans="1:42"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3051</v>
      </c>
      <c r="J46" s="205" t="str">
        <f>IF(AND(A46&lt;&gt;"",ISNUMBER(A46)),VLOOKUP(A46,Studies!A:BR,6,FALSE),"")</f>
        <v>Plasma</v>
      </c>
      <c r="K46" s="187">
        <v>0.74</v>
      </c>
      <c r="L46" s="187" t="s">
        <v>1000</v>
      </c>
      <c r="M46" s="201">
        <v>0.16</v>
      </c>
      <c r="N46" s="121" t="s">
        <v>1132</v>
      </c>
      <c r="O46" s="193">
        <v>0.86274509799999999</v>
      </c>
      <c r="P46" s="193" t="s">
        <v>334</v>
      </c>
      <c r="Q46" s="202"/>
      <c r="R46" s="202"/>
      <c r="S46" s="182">
        <v>0</v>
      </c>
      <c r="T46" s="183" t="s">
        <v>935</v>
      </c>
      <c r="U46" s="184">
        <v>133</v>
      </c>
      <c r="V46" s="185" t="s">
        <v>935</v>
      </c>
      <c r="W46" s="186" t="s">
        <v>59</v>
      </c>
      <c r="X46" s="202">
        <v>1</v>
      </c>
      <c r="Y46" s="181"/>
      <c r="Z46" s="176">
        <v>5</v>
      </c>
      <c r="AA46" s="180"/>
      <c r="AB46" s="180" t="s">
        <v>57</v>
      </c>
      <c r="AC46" s="176" t="s">
        <v>58</v>
      </c>
      <c r="AD46" s="176" t="s">
        <v>1133</v>
      </c>
      <c r="AE46" s="176" t="s">
        <v>59</v>
      </c>
      <c r="AF46" s="176" t="s">
        <v>3019</v>
      </c>
      <c r="AG46" s="176" t="s">
        <v>91</v>
      </c>
      <c r="AH46" s="177" t="s">
        <v>1134</v>
      </c>
      <c r="AI46" s="177" t="s">
        <v>1135</v>
      </c>
      <c r="AJ46" s="178"/>
      <c r="AK46" s="177"/>
      <c r="AL46" s="177" t="s">
        <v>1136</v>
      </c>
      <c r="AM46" s="193"/>
      <c r="AN46" s="193"/>
      <c r="AO46" s="193"/>
      <c r="AP46" s="193"/>
    </row>
    <row r="47" spans="1:42"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3051</v>
      </c>
      <c r="J47" s="205" t="str">
        <f>IF(AND(A47&lt;&gt;"",ISNUMBER(A47)),VLOOKUP(A47,Studies!A:BR,6,FALSE),"")</f>
        <v>Plasma</v>
      </c>
      <c r="K47" s="187">
        <v>0.61</v>
      </c>
      <c r="L47" s="187" t="s">
        <v>1000</v>
      </c>
      <c r="M47" s="201">
        <v>0.23</v>
      </c>
      <c r="N47" s="121" t="s">
        <v>1132</v>
      </c>
      <c r="O47" s="193">
        <v>0.86274509799999999</v>
      </c>
      <c r="P47" s="193" t="s">
        <v>334</v>
      </c>
      <c r="Q47" s="202"/>
      <c r="R47" s="202"/>
      <c r="S47" s="182">
        <v>0</v>
      </c>
      <c r="T47" s="183" t="s">
        <v>935</v>
      </c>
      <c r="U47" s="184">
        <v>133</v>
      </c>
      <c r="V47" s="185" t="s">
        <v>935</v>
      </c>
      <c r="W47" s="186" t="s">
        <v>59</v>
      </c>
      <c r="X47" s="202">
        <v>1</v>
      </c>
      <c r="Y47" s="181"/>
      <c r="Z47" s="176">
        <v>10</v>
      </c>
      <c r="AA47" s="180"/>
      <c r="AB47" s="180" t="s">
        <v>57</v>
      </c>
      <c r="AC47" s="176" t="s">
        <v>58</v>
      </c>
      <c r="AD47" s="176" t="s">
        <v>1133</v>
      </c>
      <c r="AE47" s="176" t="s">
        <v>59</v>
      </c>
      <c r="AF47" s="176" t="s">
        <v>3019</v>
      </c>
      <c r="AG47" s="176" t="s">
        <v>91</v>
      </c>
      <c r="AH47" s="177" t="s">
        <v>1134</v>
      </c>
      <c r="AI47" s="177" t="s">
        <v>1135</v>
      </c>
      <c r="AJ47" s="178"/>
      <c r="AK47" s="177"/>
      <c r="AL47" s="177" t="s">
        <v>1136</v>
      </c>
      <c r="AM47" s="193"/>
      <c r="AN47" s="193"/>
      <c r="AO47" s="193"/>
      <c r="AP47" s="193"/>
    </row>
    <row r="48" spans="1:42"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3051</v>
      </c>
      <c r="J48" s="205" t="str">
        <f>IF(AND(A48&lt;&gt;"",ISNUMBER(A48)),VLOOKUP(A48,Studies!A:BR,6,FALSE),"")</f>
        <v>Plasma</v>
      </c>
      <c r="K48" s="187">
        <v>0.3</v>
      </c>
      <c r="L48" s="187" t="s">
        <v>1000</v>
      </c>
      <c r="M48" s="201">
        <v>0.1</v>
      </c>
      <c r="N48" s="121" t="s">
        <v>1132</v>
      </c>
      <c r="O48" s="193">
        <v>0.49019607840000001</v>
      </c>
      <c r="P48" s="193" t="s">
        <v>334</v>
      </c>
      <c r="Q48" s="202"/>
      <c r="R48" s="202"/>
      <c r="S48" s="182">
        <v>0</v>
      </c>
      <c r="T48" s="183" t="s">
        <v>935</v>
      </c>
      <c r="U48" s="184">
        <v>133</v>
      </c>
      <c r="V48" s="185" t="s">
        <v>935</v>
      </c>
      <c r="W48" s="186" t="s">
        <v>59</v>
      </c>
      <c r="X48" s="202">
        <v>1</v>
      </c>
      <c r="Y48" s="181"/>
      <c r="Z48" s="176">
        <v>25</v>
      </c>
      <c r="AA48" s="180"/>
      <c r="AB48" s="180" t="s">
        <v>57</v>
      </c>
      <c r="AC48" s="176" t="s">
        <v>58</v>
      </c>
      <c r="AD48" s="176" t="s">
        <v>1133</v>
      </c>
      <c r="AE48" s="176" t="s">
        <v>59</v>
      </c>
      <c r="AF48" s="176" t="s">
        <v>3019</v>
      </c>
      <c r="AG48" s="176" t="s">
        <v>91</v>
      </c>
      <c r="AH48" s="177" t="s">
        <v>1134</v>
      </c>
      <c r="AI48" s="177" t="s">
        <v>1135</v>
      </c>
      <c r="AJ48" s="178"/>
      <c r="AK48" s="177"/>
      <c r="AL48" s="177" t="s">
        <v>1136</v>
      </c>
      <c r="AM48" s="193"/>
      <c r="AN48" s="193"/>
      <c r="AO48" s="193"/>
      <c r="AP48" s="193"/>
    </row>
    <row r="49" spans="1:42"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3051</v>
      </c>
      <c r="J49" s="205" t="str">
        <f>IF(AND(A49&lt;&gt;"",ISNUMBER(A49)),VLOOKUP(A49,Studies!A:BR,6,FALSE),"")</f>
        <v>Plasma</v>
      </c>
      <c r="K49" s="187">
        <v>0.13</v>
      </c>
      <c r="L49" s="187" t="s">
        <v>1000</v>
      </c>
      <c r="M49" s="201">
        <v>0.06</v>
      </c>
      <c r="N49" s="121" t="s">
        <v>1132</v>
      </c>
      <c r="O49" s="193">
        <v>0.25490196078400001</v>
      </c>
      <c r="P49" s="193" t="s">
        <v>334</v>
      </c>
      <c r="Q49" s="202"/>
      <c r="R49" s="202"/>
      <c r="S49" s="182">
        <v>0</v>
      </c>
      <c r="T49" s="183" t="s">
        <v>935</v>
      </c>
      <c r="U49" s="184">
        <v>133</v>
      </c>
      <c r="V49" s="185" t="s">
        <v>935</v>
      </c>
      <c r="W49" s="186" t="s">
        <v>59</v>
      </c>
      <c r="X49" s="202">
        <v>1</v>
      </c>
      <c r="Y49" s="181"/>
      <c r="Z49" s="176">
        <v>75</v>
      </c>
      <c r="AA49" s="180"/>
      <c r="AB49" s="180" t="s">
        <v>57</v>
      </c>
      <c r="AC49" s="176" t="s">
        <v>58</v>
      </c>
      <c r="AD49" s="176" t="s">
        <v>1133</v>
      </c>
      <c r="AE49" s="176" t="s">
        <v>59</v>
      </c>
      <c r="AF49" s="176" t="s">
        <v>3019</v>
      </c>
      <c r="AG49" s="176" t="s">
        <v>91</v>
      </c>
      <c r="AH49" s="177" t="s">
        <v>1134</v>
      </c>
      <c r="AI49" s="177" t="s">
        <v>1135</v>
      </c>
      <c r="AJ49" s="178"/>
      <c r="AK49" s="177"/>
      <c r="AL49" s="177" t="s">
        <v>1136</v>
      </c>
      <c r="AM49" s="193"/>
      <c r="AN49" s="193"/>
      <c r="AO49" s="193"/>
      <c r="AP49" s="193"/>
    </row>
    <row r="50" spans="1:42"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3051</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202">
        <v>1</v>
      </c>
      <c r="Y50" s="181"/>
      <c r="Z50" s="136">
        <v>600</v>
      </c>
      <c r="AA50" s="137"/>
      <c r="AB50" s="137" t="s">
        <v>57</v>
      </c>
      <c r="AC50" s="136" t="s">
        <v>58</v>
      </c>
      <c r="AD50" s="136" t="s">
        <v>2474</v>
      </c>
      <c r="AE50" s="136" t="s">
        <v>59</v>
      </c>
      <c r="AF50" s="176" t="s">
        <v>3020</v>
      </c>
      <c r="AG50" s="136" t="s">
        <v>1312</v>
      </c>
      <c r="AH50" s="174" t="s">
        <v>1134</v>
      </c>
      <c r="AI50" s="174" t="s">
        <v>2927</v>
      </c>
      <c r="AJ50" s="174"/>
      <c r="AK50" s="175"/>
      <c r="AL50" s="175"/>
      <c r="AM50" s="193"/>
      <c r="AN50" s="193"/>
      <c r="AO50" s="193"/>
      <c r="AP50" s="193"/>
    </row>
    <row r="51" spans="1:42"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3051</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202">
        <v>1</v>
      </c>
      <c r="Y51" s="181"/>
      <c r="Z51" s="136">
        <v>600</v>
      </c>
      <c r="AA51" s="137"/>
      <c r="AB51" s="137" t="s">
        <v>57</v>
      </c>
      <c r="AC51" s="136" t="s">
        <v>58</v>
      </c>
      <c r="AD51" s="136" t="s">
        <v>2474</v>
      </c>
      <c r="AE51" s="136" t="s">
        <v>59</v>
      </c>
      <c r="AF51" s="176" t="s">
        <v>3020</v>
      </c>
      <c r="AG51" s="136" t="s">
        <v>1312</v>
      </c>
      <c r="AH51" s="174" t="s">
        <v>1134</v>
      </c>
      <c r="AI51" s="174" t="s">
        <v>2927</v>
      </c>
      <c r="AJ51" s="174"/>
      <c r="AK51" s="175"/>
      <c r="AL51" s="175"/>
      <c r="AM51" s="193"/>
      <c r="AN51" s="193"/>
      <c r="AO51" s="193"/>
      <c r="AP51" s="193"/>
    </row>
    <row r="52" spans="1:42"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3053</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202"/>
      <c r="Y52" s="181"/>
      <c r="Z52" s="176">
        <v>500</v>
      </c>
      <c r="AA52" s="137"/>
      <c r="AB52" s="137" t="s">
        <v>57</v>
      </c>
      <c r="AC52" s="176" t="s">
        <v>58</v>
      </c>
      <c r="AD52" s="176" t="s">
        <v>356</v>
      </c>
      <c r="AE52" s="136" t="s">
        <v>59</v>
      </c>
      <c r="AF52" s="176" t="s">
        <v>3021</v>
      </c>
      <c r="AG52" s="176" t="s">
        <v>91</v>
      </c>
      <c r="AH52" s="174" t="s">
        <v>357</v>
      </c>
      <c r="AI52" s="177" t="s">
        <v>358</v>
      </c>
      <c r="AJ52" s="178"/>
      <c r="AK52" s="178">
        <v>150</v>
      </c>
      <c r="AL52" s="178"/>
      <c r="AM52" s="19" t="s">
        <v>61</v>
      </c>
      <c r="AN52" s="166">
        <v>2</v>
      </c>
      <c r="AO52" s="166">
        <v>3</v>
      </c>
      <c r="AP52" s="165" t="s">
        <v>352</v>
      </c>
    </row>
    <row r="53" spans="1:42"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3052</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202"/>
      <c r="Y53" s="181"/>
      <c r="Z53" s="176">
        <v>100</v>
      </c>
      <c r="AA53" s="137"/>
      <c r="AB53" s="137" t="s">
        <v>57</v>
      </c>
      <c r="AC53" s="176" t="s">
        <v>58</v>
      </c>
      <c r="AD53" s="27" t="s">
        <v>360</v>
      </c>
      <c r="AE53" s="136" t="s">
        <v>59</v>
      </c>
      <c r="AF53" s="176" t="s">
        <v>3022</v>
      </c>
      <c r="AG53" s="176" t="s">
        <v>91</v>
      </c>
      <c r="AH53" s="174"/>
      <c r="AI53" s="177" t="s">
        <v>361</v>
      </c>
      <c r="AJ53" s="178"/>
      <c r="AK53" s="178">
        <v>150</v>
      </c>
      <c r="AL53" s="178"/>
      <c r="AM53" s="19" t="s">
        <v>61</v>
      </c>
      <c r="AN53" s="166">
        <v>2</v>
      </c>
      <c r="AO53" s="166">
        <v>3</v>
      </c>
      <c r="AP53" s="165" t="s">
        <v>352</v>
      </c>
    </row>
    <row r="54" spans="1:42"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3052</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202"/>
      <c r="Y54" s="181"/>
      <c r="Z54" s="176">
        <v>100</v>
      </c>
      <c r="AA54" s="137"/>
      <c r="AB54" s="137" t="s">
        <v>57</v>
      </c>
      <c r="AC54" s="176" t="s">
        <v>58</v>
      </c>
      <c r="AD54" s="176" t="s">
        <v>182</v>
      </c>
      <c r="AE54" s="136" t="s">
        <v>59</v>
      </c>
      <c r="AF54" s="176" t="s">
        <v>3011</v>
      </c>
      <c r="AG54" s="176" t="s">
        <v>78</v>
      </c>
      <c r="AH54" s="174"/>
      <c r="AI54" s="177" t="s">
        <v>1094</v>
      </c>
      <c r="AJ54" s="178"/>
      <c r="AK54" s="178">
        <v>150</v>
      </c>
      <c r="AL54" s="178"/>
      <c r="AM54" s="19" t="s">
        <v>61</v>
      </c>
      <c r="AN54" s="166">
        <v>2</v>
      </c>
      <c r="AO54" s="166">
        <v>3</v>
      </c>
      <c r="AP54" s="165" t="s">
        <v>352</v>
      </c>
    </row>
    <row r="55" spans="1:42"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3051</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202">
        <v>1</v>
      </c>
      <c r="Y55" s="181"/>
      <c r="Z55" s="176">
        <v>30</v>
      </c>
      <c r="AA55" s="137"/>
      <c r="AB55" s="137" t="s">
        <v>57</v>
      </c>
      <c r="AC55" s="176" t="s">
        <v>58</v>
      </c>
      <c r="AD55" s="176" t="s">
        <v>182</v>
      </c>
      <c r="AE55" s="136" t="s">
        <v>59</v>
      </c>
      <c r="AF55" s="176" t="s">
        <v>3011</v>
      </c>
      <c r="AG55" s="176" t="s">
        <v>78</v>
      </c>
      <c r="AH55" s="174"/>
      <c r="AI55" s="177" t="s">
        <v>1098</v>
      </c>
      <c r="AJ55" s="178"/>
      <c r="AK55" s="178">
        <v>150</v>
      </c>
      <c r="AL55" s="178"/>
      <c r="AM55" s="165" t="s">
        <v>61</v>
      </c>
      <c r="AN55" s="166">
        <v>2</v>
      </c>
      <c r="AO55" s="166">
        <v>3</v>
      </c>
      <c r="AP55" s="165" t="s">
        <v>352</v>
      </c>
    </row>
    <row r="56" spans="1:42"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3053</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202"/>
      <c r="Y56" s="181"/>
      <c r="Z56" s="176">
        <v>80</v>
      </c>
      <c r="AA56" s="137"/>
      <c r="AB56" s="137" t="s">
        <v>57</v>
      </c>
      <c r="AC56" s="176" t="s">
        <v>58</v>
      </c>
      <c r="AD56" s="176" t="s">
        <v>383</v>
      </c>
      <c r="AE56" s="136" t="s">
        <v>59</v>
      </c>
      <c r="AF56" s="176"/>
      <c r="AG56" s="176" t="s">
        <v>78</v>
      </c>
      <c r="AH56" s="174"/>
      <c r="AI56" s="177" t="s">
        <v>384</v>
      </c>
      <c r="AJ56" s="178"/>
      <c r="AK56" s="178">
        <v>150</v>
      </c>
      <c r="AL56" s="178"/>
      <c r="AM56" s="165" t="s">
        <v>61</v>
      </c>
      <c r="AN56" s="166">
        <v>2</v>
      </c>
      <c r="AO56" s="166">
        <v>3</v>
      </c>
      <c r="AP56" s="165" t="s">
        <v>352</v>
      </c>
    </row>
    <row r="57" spans="1:42"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3053</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202"/>
      <c r="Y57" s="181"/>
      <c r="Z57" s="176">
        <v>60</v>
      </c>
      <c r="AA57" s="137"/>
      <c r="AB57" s="137" t="s">
        <v>57</v>
      </c>
      <c r="AC57" s="176" t="s">
        <v>58</v>
      </c>
      <c r="AD57" s="176" t="s">
        <v>383</v>
      </c>
      <c r="AE57" s="136" t="s">
        <v>59</v>
      </c>
      <c r="AF57" s="176"/>
      <c r="AG57" s="176" t="s">
        <v>78</v>
      </c>
      <c r="AH57" s="174"/>
      <c r="AI57" s="177" t="s">
        <v>387</v>
      </c>
      <c r="AJ57" s="178"/>
      <c r="AK57" s="178">
        <v>150</v>
      </c>
      <c r="AL57" s="178"/>
      <c r="AM57" s="165" t="s">
        <v>61</v>
      </c>
      <c r="AN57" s="166">
        <v>2</v>
      </c>
      <c r="AO57" s="166">
        <v>3</v>
      </c>
      <c r="AP57" s="165" t="s">
        <v>352</v>
      </c>
    </row>
    <row r="58" spans="1:42"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3051</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202">
        <v>1</v>
      </c>
      <c r="Y58" s="181"/>
      <c r="Z58" s="136">
        <v>600</v>
      </c>
      <c r="AA58" s="137"/>
      <c r="AB58" s="137" t="s">
        <v>57</v>
      </c>
      <c r="AC58" s="136" t="s">
        <v>58</v>
      </c>
      <c r="AD58" s="136" t="s">
        <v>1133</v>
      </c>
      <c r="AE58" s="136" t="s">
        <v>59</v>
      </c>
      <c r="AF58" s="176" t="s">
        <v>3019</v>
      </c>
      <c r="AG58" s="136" t="s">
        <v>91</v>
      </c>
      <c r="AH58" s="174"/>
      <c r="AI58" s="174"/>
      <c r="AJ58" s="174"/>
      <c r="AK58" s="175"/>
      <c r="AL58" s="175"/>
      <c r="AM58" s="193"/>
      <c r="AN58" s="193"/>
      <c r="AO58" s="193"/>
      <c r="AP58" s="193"/>
    </row>
    <row r="59" spans="1:42"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3052</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202"/>
      <c r="Y59" s="181"/>
      <c r="Z59" s="136">
        <v>200</v>
      </c>
      <c r="AA59" s="137"/>
      <c r="AB59" s="137" t="s">
        <v>57</v>
      </c>
      <c r="AC59" s="136" t="s">
        <v>58</v>
      </c>
      <c r="AD59" s="136" t="s">
        <v>830</v>
      </c>
      <c r="AE59" s="136" t="s">
        <v>59</v>
      </c>
      <c r="AF59" s="176" t="s">
        <v>3011</v>
      </c>
      <c r="AG59" s="136" t="s">
        <v>91</v>
      </c>
      <c r="AH59" s="174"/>
      <c r="AI59" s="174"/>
      <c r="AJ59" s="174"/>
      <c r="AK59" s="175"/>
      <c r="AL59" s="175"/>
      <c r="AM59" s="193"/>
      <c r="AN59" s="193"/>
      <c r="AO59" s="193"/>
      <c r="AP59" s="193"/>
    </row>
    <row r="60" spans="1:42" s="135" customFormat="1" ht="14.25"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3051</v>
      </c>
      <c r="J60" s="205" t="str">
        <f>IF(AND(A60&lt;&gt;"",ISNUMBER(A60)),VLOOKUP(A60,Studies!A:BR,6,FALSE),"")</f>
        <v>Plasma</v>
      </c>
      <c r="K60" s="187">
        <f>0.46*X60</f>
        <v>1.1500000000000001</v>
      </c>
      <c r="L60" s="187" t="s">
        <v>2620</v>
      </c>
      <c r="M60" s="201" t="str">
        <f>0.41*2.5&amp;" - "&amp;2.5*0.51</f>
        <v>1.025 - 1.275</v>
      </c>
      <c r="N60" s="201" t="s">
        <v>1151</v>
      </c>
      <c r="O60" s="193"/>
      <c r="P60" s="193"/>
      <c r="Q60" s="202"/>
      <c r="R60" s="202"/>
      <c r="S60" s="182">
        <v>0</v>
      </c>
      <c r="T60" s="183" t="s">
        <v>935</v>
      </c>
      <c r="U60" s="184">
        <v>216</v>
      </c>
      <c r="V60" s="185" t="s">
        <v>935</v>
      </c>
      <c r="W60" s="186" t="s">
        <v>59</v>
      </c>
      <c r="X60" s="202">
        <v>2.5</v>
      </c>
      <c r="Y60" s="181" t="s">
        <v>4275</v>
      </c>
      <c r="Z60" s="176">
        <v>600</v>
      </c>
      <c r="AA60" s="180"/>
      <c r="AB60" s="180" t="s">
        <v>57</v>
      </c>
      <c r="AC60" s="176" t="s">
        <v>58</v>
      </c>
      <c r="AD60" s="176" t="s">
        <v>2611</v>
      </c>
      <c r="AE60" s="176" t="s">
        <v>59</v>
      </c>
      <c r="AF60" s="176" t="s">
        <v>3010</v>
      </c>
      <c r="AG60" s="176" t="s">
        <v>2643</v>
      </c>
      <c r="AH60" s="177" t="s">
        <v>1138</v>
      </c>
      <c r="AI60" s="177" t="s">
        <v>2655</v>
      </c>
      <c r="AJ60" s="178"/>
      <c r="AK60" s="177"/>
      <c r="AL60" s="177"/>
      <c r="AM60" s="193"/>
      <c r="AN60" s="193"/>
      <c r="AO60" s="193"/>
      <c r="AP60" s="193"/>
    </row>
    <row r="61" spans="1:42" s="135" customFormat="1" ht="14.25"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3051</v>
      </c>
      <c r="J61" s="205" t="str">
        <f>IF(AND(A61&lt;&gt;"",ISNUMBER(A61)),VLOOKUP(A61,Studies!A:BR,6,FALSE),"")</f>
        <v>Plasma</v>
      </c>
      <c r="K61" s="187">
        <f>0.49*X61</f>
        <v>1.2250000000000001</v>
      </c>
      <c r="L61" s="187" t="s">
        <v>2620</v>
      </c>
      <c r="M61" s="201" t="str">
        <f>2.5*0.46&amp;" - "&amp;0.53*2.5</f>
        <v>1.15 - 1.325</v>
      </c>
      <c r="N61" s="201" t="s">
        <v>1151</v>
      </c>
      <c r="O61" s="193"/>
      <c r="P61" s="193"/>
      <c r="Q61" s="202"/>
      <c r="R61" s="202"/>
      <c r="S61" s="182">
        <v>0</v>
      </c>
      <c r="T61" s="183" t="s">
        <v>935</v>
      </c>
      <c r="U61" s="184">
        <v>216</v>
      </c>
      <c r="V61" s="185" t="s">
        <v>935</v>
      </c>
      <c r="W61" s="186" t="s">
        <v>59</v>
      </c>
      <c r="X61" s="202">
        <v>2.5</v>
      </c>
      <c r="Y61" s="181" t="s">
        <v>4275</v>
      </c>
      <c r="Z61" s="176">
        <v>600</v>
      </c>
      <c r="AA61" s="180"/>
      <c r="AB61" s="180" t="s">
        <v>57</v>
      </c>
      <c r="AC61" s="176" t="s">
        <v>58</v>
      </c>
      <c r="AD61" s="176" t="s">
        <v>2611</v>
      </c>
      <c r="AE61" s="176" t="s">
        <v>59</v>
      </c>
      <c r="AF61" s="176" t="s">
        <v>3010</v>
      </c>
      <c r="AG61" s="176" t="s">
        <v>2643</v>
      </c>
      <c r="AH61" s="177" t="s">
        <v>1138</v>
      </c>
      <c r="AI61" s="177" t="s">
        <v>2655</v>
      </c>
      <c r="AJ61" s="178"/>
      <c r="AK61" s="177"/>
      <c r="AL61" s="177"/>
      <c r="AM61" s="193"/>
      <c r="AN61" s="193"/>
      <c r="AO61" s="193"/>
      <c r="AP61" s="193"/>
    </row>
    <row r="62" spans="1:42"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1108</v>
      </c>
      <c r="G62" s="205" t="str">
        <f>IF(AND(A62&lt;&gt;"",ISNUMBER(A62)),VLOOKUP(A62,Studies!A:BR,13,FALSE),"")</f>
        <v>PO</v>
      </c>
      <c r="H62" s="138" t="s">
        <v>58</v>
      </c>
      <c r="I62" s="138" t="s">
        <v>3053</v>
      </c>
      <c r="J62" s="205" t="str">
        <f>IF(AND(A62&lt;&gt;"",ISNUMBER(A62)),VLOOKUP(A62,Studies!A:BR,6,FALSE),"")</f>
        <v>Plasma</v>
      </c>
      <c r="K62" s="187">
        <f>1/0.18</f>
        <v>5.5555555555555554</v>
      </c>
      <c r="L62" s="187" t="s">
        <v>2864</v>
      </c>
      <c r="M62" s="201" t="str">
        <f>1/0.21&amp;"-"&amp;1/0.15</f>
        <v>4.76190476190476-6.66666666666667</v>
      </c>
      <c r="N62" s="201"/>
      <c r="O62" s="193"/>
      <c r="P62" s="193"/>
      <c r="Q62" s="202"/>
      <c r="R62" s="202"/>
      <c r="S62" s="182">
        <v>0</v>
      </c>
      <c r="T62" s="183" t="s">
        <v>935</v>
      </c>
      <c r="U62" s="184">
        <f>3*24+15/60</f>
        <v>72.25</v>
      </c>
      <c r="V62" s="185" t="s">
        <v>935</v>
      </c>
      <c r="W62" s="186" t="s">
        <v>59</v>
      </c>
      <c r="X62" s="202"/>
      <c r="Y62" s="181" t="s">
        <v>2863</v>
      </c>
      <c r="Z62" s="176">
        <v>500</v>
      </c>
      <c r="AA62" s="180"/>
      <c r="AB62" s="180" t="s">
        <v>57</v>
      </c>
      <c r="AC62" s="176" t="s">
        <v>58</v>
      </c>
      <c r="AD62" s="136" t="s">
        <v>2861</v>
      </c>
      <c r="AE62" s="176" t="s">
        <v>59</v>
      </c>
      <c r="AF62" s="176" t="s">
        <v>3023</v>
      </c>
      <c r="AG62" s="176" t="s">
        <v>91</v>
      </c>
      <c r="AH62" s="177"/>
      <c r="AI62" s="177" t="s">
        <v>2862</v>
      </c>
      <c r="AJ62" s="178"/>
      <c r="AK62" s="177"/>
      <c r="AL62" s="177"/>
      <c r="AM62" s="193"/>
      <c r="AN62" s="193"/>
      <c r="AO62" s="193"/>
      <c r="AP62" s="193"/>
    </row>
    <row r="63" spans="1:42"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AC63</f>
        <v>PO</v>
      </c>
      <c r="I63" s="138" t="s">
        <v>3053</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202"/>
      <c r="Y63" s="181" t="s">
        <v>2971</v>
      </c>
      <c r="Z63" s="176">
        <v>200</v>
      </c>
      <c r="AA63" s="180"/>
      <c r="AB63" s="180" t="s">
        <v>57</v>
      </c>
      <c r="AC63" s="176" t="s">
        <v>58</v>
      </c>
      <c r="AD63" s="176" t="s">
        <v>1154</v>
      </c>
      <c r="AE63" s="176" t="s">
        <v>59</v>
      </c>
      <c r="AF63" s="176" t="s">
        <v>3024</v>
      </c>
      <c r="AG63" s="176" t="s">
        <v>91</v>
      </c>
      <c r="AH63" s="177" t="s">
        <v>1155</v>
      </c>
      <c r="AI63" s="177" t="s">
        <v>2928</v>
      </c>
      <c r="AJ63" s="178"/>
      <c r="AK63" s="177">
        <v>150</v>
      </c>
      <c r="AL63" s="177"/>
      <c r="AM63" s="193" t="s">
        <v>435</v>
      </c>
      <c r="AN63" s="193"/>
      <c r="AO63" s="193"/>
      <c r="AP63" s="193" t="s">
        <v>1156</v>
      </c>
    </row>
    <row r="64" spans="1:42"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3053</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202"/>
      <c r="Y64" s="181" t="s">
        <v>2971</v>
      </c>
      <c r="Z64" s="176">
        <v>200</v>
      </c>
      <c r="AA64" s="180"/>
      <c r="AB64" s="180" t="s">
        <v>57</v>
      </c>
      <c r="AC64" s="176" t="s">
        <v>58</v>
      </c>
      <c r="AD64" s="176" t="s">
        <v>1157</v>
      </c>
      <c r="AE64" s="176" t="s">
        <v>59</v>
      </c>
      <c r="AF64" s="176" t="s">
        <v>3026</v>
      </c>
      <c r="AG64" s="176" t="s">
        <v>91</v>
      </c>
      <c r="AH64" s="177" t="s">
        <v>1155</v>
      </c>
      <c r="AI64" s="177" t="s">
        <v>2928</v>
      </c>
      <c r="AJ64" s="178"/>
      <c r="AK64" s="177">
        <v>150</v>
      </c>
      <c r="AL64" s="177"/>
      <c r="AM64" s="193" t="s">
        <v>435</v>
      </c>
      <c r="AN64" s="193"/>
      <c r="AO64" s="193"/>
      <c r="AP64" s="193" t="s">
        <v>1156</v>
      </c>
    </row>
    <row r="65" spans="1:42"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3053</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202"/>
      <c r="Y65" s="181" t="s">
        <v>2971</v>
      </c>
      <c r="Z65" s="176">
        <v>200</v>
      </c>
      <c r="AA65" s="180"/>
      <c r="AB65" s="180" t="s">
        <v>57</v>
      </c>
      <c r="AC65" s="176" t="s">
        <v>58</v>
      </c>
      <c r="AD65" s="176" t="s">
        <v>1158</v>
      </c>
      <c r="AE65" s="176" t="s">
        <v>59</v>
      </c>
      <c r="AF65" s="176" t="s">
        <v>3025</v>
      </c>
      <c r="AG65" s="176" t="s">
        <v>91</v>
      </c>
      <c r="AH65" s="177" t="s">
        <v>1155</v>
      </c>
      <c r="AI65" s="177" t="s">
        <v>2928</v>
      </c>
      <c r="AJ65" s="178"/>
      <c r="AK65" s="177">
        <v>150</v>
      </c>
      <c r="AL65" s="177"/>
      <c r="AM65" s="193" t="s">
        <v>435</v>
      </c>
      <c r="AN65" s="193"/>
      <c r="AO65" s="193"/>
      <c r="AP65" s="193" t="s">
        <v>1156</v>
      </c>
    </row>
    <row r="66" spans="1:42"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3053</v>
      </c>
      <c r="J66" s="205" t="str">
        <f>IF(AND(A66&lt;&gt;"",ISNUMBER(A66)),VLOOKUP(A66,Studies!A:BR,6,FALSE),"")</f>
        <v>Plasma</v>
      </c>
      <c r="K66" s="187">
        <v>4.0674020000000004</v>
      </c>
      <c r="L66" s="187" t="s">
        <v>1000</v>
      </c>
      <c r="M66" s="201" t="s">
        <v>2848</v>
      </c>
      <c r="N66" s="201" t="s">
        <v>971</v>
      </c>
      <c r="O66" s="193">
        <v>2.7</v>
      </c>
      <c r="P66" s="193" t="s">
        <v>1099</v>
      </c>
      <c r="Q66" s="202"/>
      <c r="R66" s="202"/>
      <c r="S66" s="182">
        <v>0</v>
      </c>
      <c r="T66" s="183" t="s">
        <v>935</v>
      </c>
      <c r="U66" s="184">
        <v>128</v>
      </c>
      <c r="V66" s="185" t="s">
        <v>935</v>
      </c>
      <c r="W66" s="186" t="s">
        <v>59</v>
      </c>
      <c r="X66" s="202"/>
      <c r="Y66" s="181" t="s">
        <v>2942</v>
      </c>
      <c r="Z66" s="176">
        <v>500</v>
      </c>
      <c r="AA66" s="180"/>
      <c r="AB66" s="180" t="s">
        <v>57</v>
      </c>
      <c r="AC66" s="176" t="s">
        <v>58</v>
      </c>
      <c r="AD66" s="176" t="s">
        <v>1147</v>
      </c>
      <c r="AE66" s="176" t="s">
        <v>59</v>
      </c>
      <c r="AF66" s="176" t="s">
        <v>3027</v>
      </c>
      <c r="AG66" s="176" t="s">
        <v>1148</v>
      </c>
      <c r="AH66" s="177" t="s">
        <v>357</v>
      </c>
      <c r="AI66" s="177" t="s">
        <v>1149</v>
      </c>
      <c r="AJ66" s="178"/>
      <c r="AK66" s="177">
        <v>200</v>
      </c>
      <c r="AL66" s="177"/>
      <c r="AM66" s="193"/>
      <c r="AN66" s="193"/>
      <c r="AO66" s="193"/>
      <c r="AP66" s="193"/>
    </row>
    <row r="67" spans="1:42"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3053</v>
      </c>
      <c r="J67" s="205" t="str">
        <f>IF(AND(A67&lt;&gt;"",ISNUMBER(A67)),VLOOKUP(A67,Studies!A:BR,6,FALSE),"")</f>
        <v>Plasma</v>
      </c>
      <c r="K67" s="187">
        <v>1.9619340000000001</v>
      </c>
      <c r="L67" s="187" t="s">
        <v>1000</v>
      </c>
      <c r="M67" s="201" t="s">
        <v>2849</v>
      </c>
      <c r="N67" s="201" t="s">
        <v>971</v>
      </c>
      <c r="O67" s="193"/>
      <c r="P67" s="193"/>
      <c r="Q67" s="202"/>
      <c r="R67" s="202"/>
      <c r="S67" s="182">
        <v>0</v>
      </c>
      <c r="T67" s="183" t="s">
        <v>935</v>
      </c>
      <c r="U67" s="184">
        <v>128</v>
      </c>
      <c r="V67" s="185" t="s">
        <v>935</v>
      </c>
      <c r="W67" s="186" t="s">
        <v>59</v>
      </c>
      <c r="X67" s="202"/>
      <c r="Y67" s="181" t="s">
        <v>2942</v>
      </c>
      <c r="Z67" s="176">
        <v>500</v>
      </c>
      <c r="AA67" s="180"/>
      <c r="AB67" s="180" t="s">
        <v>57</v>
      </c>
      <c r="AC67" s="176" t="s">
        <v>58</v>
      </c>
      <c r="AD67" s="176" t="s">
        <v>1147</v>
      </c>
      <c r="AE67" s="176" t="s">
        <v>59</v>
      </c>
      <c r="AF67" s="176" t="s">
        <v>3027</v>
      </c>
      <c r="AG67" s="176" t="s">
        <v>1148</v>
      </c>
      <c r="AH67" s="177" t="s">
        <v>357</v>
      </c>
      <c r="AI67" s="177" t="s">
        <v>1149</v>
      </c>
      <c r="AJ67" s="178"/>
      <c r="AK67" s="177">
        <v>200</v>
      </c>
      <c r="AL67" s="177"/>
      <c r="AM67" s="193"/>
      <c r="AN67" s="193"/>
      <c r="AO67" s="193"/>
      <c r="AP67" s="193"/>
    </row>
    <row r="68" spans="1:42"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3052</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14"/>
      <c r="Y68" s="220"/>
      <c r="Z68" s="206">
        <v>200</v>
      </c>
      <c r="AA68" s="207"/>
      <c r="AB68" s="207" t="s">
        <v>57</v>
      </c>
      <c r="AC68" s="206" t="s">
        <v>58</v>
      </c>
      <c r="AD68" s="206" t="s">
        <v>830</v>
      </c>
      <c r="AE68" s="206" t="s">
        <v>59</v>
      </c>
      <c r="AF68" s="176" t="s">
        <v>3008</v>
      </c>
      <c r="AG68" s="206" t="s">
        <v>91</v>
      </c>
      <c r="AH68" s="208" t="s">
        <v>831</v>
      </c>
      <c r="AI68" s="208" t="s">
        <v>832</v>
      </c>
      <c r="AJ68" s="209"/>
      <c r="AK68" s="223"/>
      <c r="AL68" s="223"/>
      <c r="AM68" s="193" t="s">
        <v>61</v>
      </c>
      <c r="AN68" s="193">
        <v>2</v>
      </c>
      <c r="AO68" s="193">
        <v>5</v>
      </c>
      <c r="AP68" s="193"/>
    </row>
    <row r="69" spans="1:42"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3052</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14"/>
      <c r="Y69" s="220"/>
      <c r="Z69" s="206">
        <v>400</v>
      </c>
      <c r="AA69" s="207"/>
      <c r="AB69" s="207" t="s">
        <v>57</v>
      </c>
      <c r="AC69" s="206" t="s">
        <v>58</v>
      </c>
      <c r="AD69" s="206" t="s">
        <v>830</v>
      </c>
      <c r="AE69" s="206" t="s">
        <v>59</v>
      </c>
      <c r="AF69" s="176" t="s">
        <v>3008</v>
      </c>
      <c r="AG69" s="206" t="s">
        <v>91</v>
      </c>
      <c r="AH69" s="208" t="s">
        <v>834</v>
      </c>
      <c r="AI69" s="208" t="s">
        <v>835</v>
      </c>
      <c r="AJ69" s="209"/>
      <c r="AK69" s="223"/>
      <c r="AL69" s="223"/>
      <c r="AM69" s="193" t="s">
        <v>61</v>
      </c>
      <c r="AN69" s="193">
        <v>2</v>
      </c>
      <c r="AO69" s="193">
        <v>5</v>
      </c>
      <c r="AP69" s="193"/>
    </row>
    <row r="70" spans="1:42"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3052</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14"/>
      <c r="Y70" s="220"/>
      <c r="Z70" s="221">
        <v>200</v>
      </c>
      <c r="AA70" s="222"/>
      <c r="AB70" s="222" t="s">
        <v>57</v>
      </c>
      <c r="AC70" s="221" t="s">
        <v>58</v>
      </c>
      <c r="AD70" s="206">
        <v>0</v>
      </c>
      <c r="AE70" s="221" t="s">
        <v>59</v>
      </c>
      <c r="AF70" s="221" t="s">
        <v>78</v>
      </c>
      <c r="AG70" s="221" t="s">
        <v>78</v>
      </c>
      <c r="AH70" s="174"/>
      <c r="AI70" s="174"/>
      <c r="AJ70" s="174"/>
      <c r="AK70" s="175"/>
      <c r="AL70" s="175"/>
      <c r="AM70" s="193"/>
      <c r="AN70" s="193"/>
      <c r="AO70" s="193"/>
      <c r="AP70" s="193"/>
    </row>
    <row r="71" spans="1:42"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3052</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14"/>
      <c r="Y71" s="220"/>
      <c r="Z71" s="221">
        <v>200</v>
      </c>
      <c r="AA71" s="222"/>
      <c r="AB71" s="222" t="s">
        <v>57</v>
      </c>
      <c r="AC71" s="221" t="s">
        <v>58</v>
      </c>
      <c r="AD71" s="206" t="s">
        <v>830</v>
      </c>
      <c r="AE71" s="221" t="s">
        <v>59</v>
      </c>
      <c r="AF71" s="176" t="s">
        <v>3008</v>
      </c>
      <c r="AG71" s="221" t="s">
        <v>91</v>
      </c>
      <c r="AH71" s="174"/>
      <c r="AI71" s="174"/>
      <c r="AJ71" s="174"/>
      <c r="AK71" s="175"/>
      <c r="AL71" s="175"/>
      <c r="AM71" s="193"/>
      <c r="AN71" s="193"/>
      <c r="AO71" s="193"/>
      <c r="AP71" s="193"/>
    </row>
    <row r="72" spans="1:42"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3052</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14"/>
      <c r="Y72" s="220"/>
      <c r="Z72" s="221">
        <v>200</v>
      </c>
      <c r="AA72" s="222"/>
      <c r="AB72" s="222" t="s">
        <v>57</v>
      </c>
      <c r="AC72" s="221" t="s">
        <v>58</v>
      </c>
      <c r="AD72" s="206" t="s">
        <v>1133</v>
      </c>
      <c r="AE72" s="221" t="s">
        <v>59</v>
      </c>
      <c r="AF72" s="176" t="s">
        <v>3019</v>
      </c>
      <c r="AG72" s="221" t="s">
        <v>91</v>
      </c>
      <c r="AH72" s="174"/>
      <c r="AI72" s="174"/>
      <c r="AJ72" s="174"/>
      <c r="AK72" s="175"/>
      <c r="AL72" s="175"/>
      <c r="AM72" s="193"/>
      <c r="AN72" s="193"/>
      <c r="AO72" s="193"/>
      <c r="AP72" s="193"/>
    </row>
    <row r="73" spans="1:42"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1146</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14"/>
      <c r="Y73" s="220"/>
      <c r="Z73" s="221">
        <v>400</v>
      </c>
      <c r="AA73" s="222"/>
      <c r="AB73" s="222" t="s">
        <v>57</v>
      </c>
      <c r="AC73" s="221" t="s">
        <v>58</v>
      </c>
      <c r="AD73" s="206">
        <v>0</v>
      </c>
      <c r="AE73" s="221" t="s">
        <v>59</v>
      </c>
      <c r="AF73" s="221" t="s">
        <v>78</v>
      </c>
      <c r="AG73" s="221" t="s">
        <v>91</v>
      </c>
      <c r="AH73" s="174"/>
      <c r="AI73" s="174"/>
      <c r="AJ73" s="174"/>
      <c r="AK73" s="175"/>
      <c r="AL73" s="175"/>
      <c r="AM73" s="193"/>
      <c r="AN73" s="193"/>
      <c r="AO73" s="193"/>
      <c r="AP73" s="193"/>
    </row>
    <row r="74" spans="1:42"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1146</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14"/>
      <c r="Y74" s="220"/>
      <c r="Z74" s="221" t="s">
        <v>873</v>
      </c>
      <c r="AA74" s="222"/>
      <c r="AB74" s="222" t="s">
        <v>57</v>
      </c>
      <c r="AC74" s="221" t="s">
        <v>58</v>
      </c>
      <c r="AD74" s="206" t="s">
        <v>2934</v>
      </c>
      <c r="AE74" s="221" t="s">
        <v>59</v>
      </c>
      <c r="AF74" s="176" t="s">
        <v>3008</v>
      </c>
      <c r="AG74" s="221" t="s">
        <v>91</v>
      </c>
      <c r="AH74" s="174"/>
      <c r="AI74" s="174"/>
      <c r="AJ74" s="174"/>
      <c r="AK74" s="175"/>
      <c r="AL74" s="175"/>
      <c r="AM74" s="193"/>
      <c r="AN74" s="193"/>
      <c r="AO74" s="193"/>
      <c r="AP74" s="193"/>
    </row>
    <row r="75" spans="1:42"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1146</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14"/>
      <c r="Y75" s="220"/>
      <c r="Z75" s="221" t="s">
        <v>873</v>
      </c>
      <c r="AA75" s="222"/>
      <c r="AB75" s="222" t="s">
        <v>57</v>
      </c>
      <c r="AC75" s="221" t="s">
        <v>58</v>
      </c>
      <c r="AD75" s="206" t="s">
        <v>2935</v>
      </c>
      <c r="AE75" s="221" t="s">
        <v>59</v>
      </c>
      <c r="AF75" s="176" t="s">
        <v>3019</v>
      </c>
      <c r="AG75" s="221" t="s">
        <v>91</v>
      </c>
      <c r="AH75" s="174"/>
      <c r="AI75" s="174"/>
      <c r="AJ75" s="174"/>
      <c r="AK75" s="175"/>
      <c r="AL75" s="175"/>
      <c r="AM75" s="193"/>
      <c r="AN75" s="193"/>
      <c r="AO75" s="193"/>
      <c r="AP75" s="193"/>
    </row>
    <row r="76" spans="1:42" s="135" customFormat="1" ht="14.25"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3051</v>
      </c>
      <c r="J76" s="205" t="str">
        <f>IF(AND(A76&lt;&gt;"",ISNUMBER(A76)),VLOOKUP(A76,Studies!A:BR,6,FALSE),"")</f>
        <v>Plasma</v>
      </c>
      <c r="K76" s="187">
        <v>0.65500794910000004</v>
      </c>
      <c r="L76" s="187" t="s">
        <v>1137</v>
      </c>
      <c r="M76" s="201"/>
      <c r="N76" s="201"/>
      <c r="O76" s="193">
        <v>1.1059602649</v>
      </c>
      <c r="P76" s="193" t="s">
        <v>1137</v>
      </c>
      <c r="Q76" s="202"/>
      <c r="R76" s="202"/>
      <c r="S76" s="182">
        <v>0</v>
      </c>
      <c r="T76" s="183" t="s">
        <v>935</v>
      </c>
      <c r="U76" s="184">
        <v>144</v>
      </c>
      <c r="V76" s="185" t="s">
        <v>935</v>
      </c>
      <c r="W76" s="186" t="s">
        <v>59</v>
      </c>
      <c r="X76" s="202">
        <v>1</v>
      </c>
      <c r="Y76" s="181"/>
      <c r="Z76" s="176">
        <v>600</v>
      </c>
      <c r="AA76" s="180"/>
      <c r="AB76" s="180" t="s">
        <v>57</v>
      </c>
      <c r="AC76" s="176" t="s">
        <v>58</v>
      </c>
      <c r="AD76" s="176" t="s">
        <v>1133</v>
      </c>
      <c r="AE76" s="176" t="s">
        <v>59</v>
      </c>
      <c r="AF76" s="176" t="s">
        <v>3019</v>
      </c>
      <c r="AG76" s="176" t="s">
        <v>91</v>
      </c>
      <c r="AH76" s="177" t="s">
        <v>1138</v>
      </c>
      <c r="AI76" s="177" t="s">
        <v>1139</v>
      </c>
      <c r="AJ76" s="178"/>
      <c r="AK76" s="177"/>
      <c r="AL76" s="177" t="s">
        <v>1140</v>
      </c>
      <c r="AM76" s="193"/>
      <c r="AN76" s="193"/>
      <c r="AO76" s="193"/>
      <c r="AP76" s="193"/>
    </row>
    <row r="77" spans="1:42"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3051</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02">
        <v>1</v>
      </c>
      <c r="Y77" s="220"/>
      <c r="Z77" s="206">
        <v>600</v>
      </c>
      <c r="AA77" s="207"/>
      <c r="AB77" s="207" t="s">
        <v>57</v>
      </c>
      <c r="AC77" s="206" t="s">
        <v>58</v>
      </c>
      <c r="AD77" s="176" t="s">
        <v>182</v>
      </c>
      <c r="AE77" s="206" t="s">
        <v>59</v>
      </c>
      <c r="AF77" s="176" t="s">
        <v>3011</v>
      </c>
      <c r="AG77" s="206" t="s">
        <v>91</v>
      </c>
      <c r="AH77" s="208" t="s">
        <v>1134</v>
      </c>
      <c r="AI77" s="208"/>
      <c r="AJ77" s="209"/>
      <c r="AK77" s="208"/>
      <c r="AL77" s="208" t="s">
        <v>1141</v>
      </c>
      <c r="AM77" s="193"/>
      <c r="AN77" s="193"/>
      <c r="AO77" s="193"/>
      <c r="AP77" s="193"/>
    </row>
    <row r="78" spans="1:42" s="135" customFormat="1" ht="14.25"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3051</v>
      </c>
      <c r="J78" s="205" t="str">
        <f>IF(AND(A78&lt;&gt;"",ISNUMBER(A78)),VLOOKUP(A78,Studies!A:BR,6,FALSE),"")</f>
        <v>Plasma</v>
      </c>
      <c r="K78" s="187">
        <v>1.554907677E-2</v>
      </c>
      <c r="L78" s="187" t="s">
        <v>1137</v>
      </c>
      <c r="M78" s="201"/>
      <c r="N78" s="201"/>
      <c r="O78" s="193">
        <v>3.4865292999999999E-2</v>
      </c>
      <c r="P78" s="193" t="s">
        <v>1137</v>
      </c>
      <c r="Q78" s="202"/>
      <c r="R78" s="202"/>
      <c r="S78" s="182">
        <v>0</v>
      </c>
      <c r="T78" s="183" t="s">
        <v>935</v>
      </c>
      <c r="U78" s="184">
        <v>144</v>
      </c>
      <c r="V78" s="185" t="s">
        <v>935</v>
      </c>
      <c r="W78" s="186" t="s">
        <v>59</v>
      </c>
      <c r="X78" s="202">
        <v>1</v>
      </c>
      <c r="Y78" s="181"/>
      <c r="Z78" s="176">
        <v>600</v>
      </c>
      <c r="AA78" s="180"/>
      <c r="AB78" s="180" t="s">
        <v>57</v>
      </c>
      <c r="AC78" s="176" t="s">
        <v>58</v>
      </c>
      <c r="AD78" s="176" t="s">
        <v>1133</v>
      </c>
      <c r="AE78" s="176" t="s">
        <v>59</v>
      </c>
      <c r="AF78" s="176" t="s">
        <v>3019</v>
      </c>
      <c r="AG78" s="176" t="s">
        <v>91</v>
      </c>
      <c r="AH78" s="177" t="s">
        <v>1138</v>
      </c>
      <c r="AI78" s="177" t="s">
        <v>1139</v>
      </c>
      <c r="AJ78" s="178"/>
      <c r="AK78" s="177"/>
      <c r="AL78" s="177" t="s">
        <v>1140</v>
      </c>
      <c r="AM78" s="193"/>
      <c r="AN78" s="193"/>
      <c r="AO78" s="193"/>
      <c r="AP78" s="193"/>
    </row>
    <row r="79" spans="1:42" s="135" customFormat="1" ht="14.25"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3051</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02">
        <v>1</v>
      </c>
      <c r="Y79" s="220"/>
      <c r="Z79" s="206">
        <v>600</v>
      </c>
      <c r="AA79" s="207"/>
      <c r="AB79" s="207" t="s">
        <v>57</v>
      </c>
      <c r="AC79" s="206" t="s">
        <v>58</v>
      </c>
      <c r="AD79" s="176" t="s">
        <v>182</v>
      </c>
      <c r="AE79" s="206" t="s">
        <v>59</v>
      </c>
      <c r="AF79" s="176" t="s">
        <v>3011</v>
      </c>
      <c r="AG79" s="206" t="s">
        <v>91</v>
      </c>
      <c r="AH79" s="208" t="s">
        <v>1134</v>
      </c>
      <c r="AI79" s="208"/>
      <c r="AJ79" s="209"/>
      <c r="AK79" s="208"/>
      <c r="AL79" s="208" t="s">
        <v>1141</v>
      </c>
      <c r="AM79" s="193"/>
      <c r="AN79" s="193"/>
      <c r="AO79" s="193"/>
      <c r="AP79" s="193"/>
    </row>
    <row r="80" spans="1:42" s="135" customFormat="1" ht="14.25"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3051</v>
      </c>
      <c r="J80" s="205" t="str">
        <f>IF(AND(A80&lt;&gt;"",ISNUMBER(A80)),VLOOKUP(A80,Studies!A:BR,6,FALSE),"")</f>
        <v>Plasma</v>
      </c>
      <c r="K80" s="187">
        <v>0.94</v>
      </c>
      <c r="L80" s="187" t="s">
        <v>2132</v>
      </c>
      <c r="M80" s="201" t="s">
        <v>2627</v>
      </c>
      <c r="N80" s="201" t="s">
        <v>1151</v>
      </c>
      <c r="O80" s="193">
        <v>1.3</v>
      </c>
      <c r="P80" s="193" t="s">
        <v>2132</v>
      </c>
      <c r="Q80" s="202" t="s">
        <v>2628</v>
      </c>
      <c r="R80" s="202" t="s">
        <v>1151</v>
      </c>
      <c r="S80" s="182">
        <v>0</v>
      </c>
      <c r="T80" s="183" t="s">
        <v>935</v>
      </c>
      <c r="U80" s="184">
        <v>0</v>
      </c>
      <c r="V80" s="185" t="s">
        <v>935</v>
      </c>
      <c r="W80" s="186" t="s">
        <v>59</v>
      </c>
      <c r="X80" s="202">
        <v>1</v>
      </c>
      <c r="Y80" s="181" t="s">
        <v>2629</v>
      </c>
      <c r="Z80" s="176">
        <v>600</v>
      </c>
      <c r="AA80" s="180"/>
      <c r="AB80" s="180" t="s">
        <v>57</v>
      </c>
      <c r="AC80" s="176" t="s">
        <v>58</v>
      </c>
      <c r="AD80" s="176">
        <v>0</v>
      </c>
      <c r="AE80" s="176" t="s">
        <v>59</v>
      </c>
      <c r="AF80" s="176" t="s">
        <v>78</v>
      </c>
      <c r="AG80" s="176" t="s">
        <v>78</v>
      </c>
      <c r="AH80" s="177" t="s">
        <v>1134</v>
      </c>
      <c r="AI80" s="177" t="s">
        <v>2630</v>
      </c>
      <c r="AJ80" s="178"/>
      <c r="AK80" s="177"/>
      <c r="AL80" s="177"/>
      <c r="AM80" s="193"/>
      <c r="AN80" s="193"/>
      <c r="AO80" s="193"/>
      <c r="AP80" s="193"/>
    </row>
    <row r="81" spans="1:42"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AC81</f>
        <v>PO</v>
      </c>
      <c r="I81" s="138" t="s">
        <v>3051</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202">
        <v>1</v>
      </c>
      <c r="Y81" s="181" t="s">
        <v>1105</v>
      </c>
      <c r="Z81" s="176">
        <v>600</v>
      </c>
      <c r="AA81" s="180"/>
      <c r="AB81" s="180" t="s">
        <v>57</v>
      </c>
      <c r="AC81" s="176" t="s">
        <v>58</v>
      </c>
      <c r="AD81" s="176" t="s">
        <v>4270</v>
      </c>
      <c r="AE81" s="176" t="s">
        <v>59</v>
      </c>
      <c r="AF81" s="176" t="s">
        <v>3029</v>
      </c>
      <c r="AG81" s="176"/>
      <c r="AH81" s="177"/>
      <c r="AI81" s="177" t="s">
        <v>1106</v>
      </c>
      <c r="AJ81" s="178"/>
      <c r="AK81" s="177"/>
      <c r="AL81" s="177" t="s">
        <v>1107</v>
      </c>
      <c r="AM81" s="193" t="s">
        <v>61</v>
      </c>
      <c r="AN81" s="193"/>
      <c r="AO81" s="193"/>
      <c r="AP81" s="193"/>
    </row>
    <row r="82" spans="1:42"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3051</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202">
        <v>1</v>
      </c>
      <c r="Y82" s="181" t="s">
        <v>1105</v>
      </c>
      <c r="Z82" s="176">
        <v>600</v>
      </c>
      <c r="AA82" s="180"/>
      <c r="AB82" s="180" t="s">
        <v>57</v>
      </c>
      <c r="AC82" s="176" t="s">
        <v>58</v>
      </c>
      <c r="AD82" s="176" t="s">
        <v>4270</v>
      </c>
      <c r="AE82" s="176" t="s">
        <v>59</v>
      </c>
      <c r="AF82" s="176" t="s">
        <v>3029</v>
      </c>
      <c r="AG82" s="176"/>
      <c r="AH82" s="177"/>
      <c r="AI82" s="177" t="s">
        <v>1106</v>
      </c>
      <c r="AJ82" s="178"/>
      <c r="AK82" s="177"/>
      <c r="AL82" s="177" t="s">
        <v>1107</v>
      </c>
      <c r="AM82" s="193" t="s">
        <v>61</v>
      </c>
      <c r="AN82" s="193"/>
      <c r="AO82" s="193"/>
      <c r="AP82" s="193"/>
    </row>
    <row r="83" spans="1:42"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3051</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202">
        <v>1</v>
      </c>
      <c r="Y83" s="181" t="s">
        <v>1105</v>
      </c>
      <c r="Z83" s="176">
        <v>600</v>
      </c>
      <c r="AA83" s="180"/>
      <c r="AB83" s="180" t="s">
        <v>57</v>
      </c>
      <c r="AC83" s="176" t="s">
        <v>58</v>
      </c>
      <c r="AD83" s="176" t="s">
        <v>4270</v>
      </c>
      <c r="AE83" s="176" t="s">
        <v>59</v>
      </c>
      <c r="AF83" s="176" t="s">
        <v>3029</v>
      </c>
      <c r="AG83" s="176"/>
      <c r="AH83" s="177"/>
      <c r="AI83" s="177" t="s">
        <v>1106</v>
      </c>
      <c r="AJ83" s="178"/>
      <c r="AK83" s="177"/>
      <c r="AL83" s="177" t="s">
        <v>1107</v>
      </c>
      <c r="AM83" s="193" t="s">
        <v>61</v>
      </c>
      <c r="AN83" s="193"/>
      <c r="AO83" s="193"/>
      <c r="AP83" s="193"/>
    </row>
    <row r="84" spans="1:42"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1150</v>
      </c>
      <c r="N84" s="201" t="s">
        <v>1151</v>
      </c>
      <c r="O84" s="213">
        <v>3.56</v>
      </c>
      <c r="P84" s="213" t="s">
        <v>1000</v>
      </c>
      <c r="Q84" s="202" t="s">
        <v>1152</v>
      </c>
      <c r="R84" s="202" t="s">
        <v>1151</v>
      </c>
      <c r="S84" s="182">
        <v>0</v>
      </c>
      <c r="T84" s="183" t="s">
        <v>935</v>
      </c>
      <c r="U84" s="184">
        <v>37</v>
      </c>
      <c r="V84" s="185" t="s">
        <v>935</v>
      </c>
      <c r="W84" s="219" t="s">
        <v>59</v>
      </c>
      <c r="X84" s="214"/>
      <c r="Y84" s="220"/>
      <c r="Z84" s="206" t="s">
        <v>873</v>
      </c>
      <c r="AA84" s="207"/>
      <c r="AB84" s="176" t="s">
        <v>57</v>
      </c>
      <c r="AC84" s="176" t="s">
        <v>58</v>
      </c>
      <c r="AD84" s="176" t="s">
        <v>2937</v>
      </c>
      <c r="AE84" s="176" t="s">
        <v>59</v>
      </c>
      <c r="AF84" s="176" t="s">
        <v>3033</v>
      </c>
      <c r="AG84" s="176" t="s">
        <v>91</v>
      </c>
      <c r="AH84" s="177" t="s">
        <v>875</v>
      </c>
      <c r="AI84" s="177" t="s">
        <v>2929</v>
      </c>
      <c r="AJ84" s="209"/>
      <c r="AK84" s="208">
        <v>150</v>
      </c>
      <c r="AL84" s="177" t="s">
        <v>877</v>
      </c>
      <c r="AM84" s="165" t="s">
        <v>61</v>
      </c>
      <c r="AN84" s="166">
        <v>11</v>
      </c>
      <c r="AO84" s="166">
        <v>5</v>
      </c>
      <c r="AP84" s="165"/>
    </row>
    <row r="85" spans="1:42"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1153</v>
      </c>
      <c r="N85" s="201" t="s">
        <v>1151</v>
      </c>
      <c r="O85" s="213"/>
      <c r="P85" s="213"/>
      <c r="Q85" s="202"/>
      <c r="R85" s="202"/>
      <c r="S85" s="182">
        <v>0</v>
      </c>
      <c r="T85" s="183" t="s">
        <v>935</v>
      </c>
      <c r="U85" s="184">
        <v>37</v>
      </c>
      <c r="V85" s="185" t="s">
        <v>935</v>
      </c>
      <c r="W85" s="219" t="s">
        <v>59</v>
      </c>
      <c r="X85" s="214"/>
      <c r="Y85" s="220"/>
      <c r="Z85" s="206" t="s">
        <v>873</v>
      </c>
      <c r="AA85" s="207"/>
      <c r="AB85" s="176" t="s">
        <v>57</v>
      </c>
      <c r="AC85" s="176" t="s">
        <v>58</v>
      </c>
      <c r="AD85" s="176" t="s">
        <v>2937</v>
      </c>
      <c r="AE85" s="176" t="s">
        <v>59</v>
      </c>
      <c r="AF85" s="176" t="s">
        <v>3033</v>
      </c>
      <c r="AG85" s="176" t="s">
        <v>91</v>
      </c>
      <c r="AH85" s="177" t="s">
        <v>875</v>
      </c>
      <c r="AI85" s="177" t="s">
        <v>2929</v>
      </c>
      <c r="AJ85" s="209"/>
      <c r="AK85" s="208">
        <v>150</v>
      </c>
      <c r="AL85" s="177" t="s">
        <v>877</v>
      </c>
      <c r="AM85" s="165" t="s">
        <v>61</v>
      </c>
      <c r="AN85" s="166">
        <v>11</v>
      </c>
      <c r="AO85" s="166">
        <v>5</v>
      </c>
      <c r="AP85" s="165"/>
    </row>
    <row r="86" spans="1:42"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3053</v>
      </c>
      <c r="J86" s="205" t="str">
        <f>IF(AND(A86&lt;&gt;"",ISNUMBER(A86)),VLOOKUP(A86,Studies!A:BR,6,FALSE),"")</f>
        <v>Plasma</v>
      </c>
      <c r="K86" s="187">
        <v>1.5977859999999999</v>
      </c>
      <c r="L86" s="187" t="s">
        <v>1000</v>
      </c>
      <c r="M86" s="201" t="s">
        <v>2870</v>
      </c>
      <c r="N86" s="201" t="s">
        <v>971</v>
      </c>
      <c r="O86" s="213"/>
      <c r="P86" s="213"/>
      <c r="Q86" s="202"/>
      <c r="R86" s="202"/>
      <c r="S86" s="182">
        <v>0</v>
      </c>
      <c r="T86" s="183" t="s">
        <v>935</v>
      </c>
      <c r="U86" s="184">
        <v>96</v>
      </c>
      <c r="V86" s="185" t="s">
        <v>935</v>
      </c>
      <c r="W86" s="219" t="s">
        <v>59</v>
      </c>
      <c r="X86" s="214"/>
      <c r="Y86" s="220" t="s">
        <v>1372</v>
      </c>
      <c r="Z86" s="206">
        <v>500</v>
      </c>
      <c r="AA86" s="207"/>
      <c r="AB86" s="180" t="s">
        <v>57</v>
      </c>
      <c r="AC86" s="176" t="s">
        <v>58</v>
      </c>
      <c r="AD86" s="136" t="s">
        <v>3030</v>
      </c>
      <c r="AE86" s="176" t="s">
        <v>59</v>
      </c>
      <c r="AF86" s="176" t="s">
        <v>3031</v>
      </c>
      <c r="AG86" s="176" t="s">
        <v>1373</v>
      </c>
      <c r="AH86" s="177"/>
      <c r="AI86" s="177" t="s">
        <v>149</v>
      </c>
      <c r="AJ86" s="209"/>
      <c r="AK86" s="208">
        <v>200</v>
      </c>
      <c r="AL86" s="177" t="s">
        <v>150</v>
      </c>
      <c r="AM86" s="193"/>
      <c r="AN86" s="193"/>
      <c r="AO86" s="193"/>
      <c r="AP86" s="193"/>
    </row>
    <row r="87" spans="1:42" s="135" customFormat="1" ht="14.25"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3051</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202">
        <v>1</v>
      </c>
      <c r="Y87" s="181" t="s">
        <v>1105</v>
      </c>
      <c r="Z87" s="176">
        <v>600</v>
      </c>
      <c r="AA87" s="180"/>
      <c r="AB87" s="180" t="s">
        <v>57</v>
      </c>
      <c r="AC87" s="176" t="s">
        <v>58</v>
      </c>
      <c r="AD87" s="176" t="s">
        <v>4270</v>
      </c>
      <c r="AE87" s="176" t="s">
        <v>59</v>
      </c>
      <c r="AF87" s="176" t="s">
        <v>3029</v>
      </c>
      <c r="AG87" s="176"/>
      <c r="AH87" s="177"/>
      <c r="AI87" s="177" t="s">
        <v>1106</v>
      </c>
      <c r="AJ87" s="178"/>
      <c r="AK87" s="177"/>
      <c r="AL87" s="177" t="s">
        <v>1107</v>
      </c>
      <c r="AM87" s="193" t="s">
        <v>61</v>
      </c>
      <c r="AN87" s="193"/>
      <c r="AO87" s="193"/>
      <c r="AP87" s="193"/>
    </row>
    <row r="88" spans="1:42"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3052</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14"/>
      <c r="Y88" s="220"/>
      <c r="Z88" s="206">
        <v>50</v>
      </c>
      <c r="AA88" s="207"/>
      <c r="AB88" s="137" t="s">
        <v>57</v>
      </c>
      <c r="AC88" s="176" t="s">
        <v>58</v>
      </c>
      <c r="AD88" s="176">
        <v>0</v>
      </c>
      <c r="AE88" s="176" t="s">
        <v>59</v>
      </c>
      <c r="AF88" s="176" t="s">
        <v>78</v>
      </c>
      <c r="AG88" s="176" t="s">
        <v>78</v>
      </c>
      <c r="AH88" s="177"/>
      <c r="AI88" s="177" t="s">
        <v>757</v>
      </c>
      <c r="AJ88" s="209"/>
      <c r="AK88" s="208"/>
      <c r="AL88" s="177"/>
      <c r="AM88" s="193" t="s">
        <v>61</v>
      </c>
      <c r="AN88" s="193"/>
      <c r="AO88" s="193">
        <v>0.5</v>
      </c>
      <c r="AP88" s="193" t="s">
        <v>1159</v>
      </c>
    </row>
    <row r="89" spans="1:42"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3052</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14"/>
      <c r="Y89" s="220"/>
      <c r="Z89" s="206">
        <v>200</v>
      </c>
      <c r="AA89" s="207"/>
      <c r="AB89" s="137" t="s">
        <v>57</v>
      </c>
      <c r="AC89" s="176" t="s">
        <v>58</v>
      </c>
      <c r="AD89" s="176">
        <v>0</v>
      </c>
      <c r="AE89" s="176" t="s">
        <v>59</v>
      </c>
      <c r="AF89" s="176" t="s">
        <v>78</v>
      </c>
      <c r="AG89" s="176" t="s">
        <v>78</v>
      </c>
      <c r="AH89" s="177"/>
      <c r="AI89" s="177" t="s">
        <v>757</v>
      </c>
      <c r="AJ89" s="209"/>
      <c r="AK89" s="208"/>
      <c r="AL89" s="177"/>
      <c r="AM89" s="193" t="s">
        <v>61</v>
      </c>
      <c r="AN89" s="193"/>
      <c r="AO89" s="193">
        <v>0.5</v>
      </c>
      <c r="AP89" s="193" t="s">
        <v>1159</v>
      </c>
    </row>
    <row r="90" spans="1:42"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3052</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14"/>
      <c r="Y90" s="220"/>
      <c r="Z90" s="206">
        <v>400</v>
      </c>
      <c r="AA90" s="207"/>
      <c r="AB90" s="137" t="s">
        <v>57</v>
      </c>
      <c r="AC90" s="176" t="s">
        <v>58</v>
      </c>
      <c r="AD90" s="176">
        <v>0</v>
      </c>
      <c r="AE90" s="176" t="s">
        <v>59</v>
      </c>
      <c r="AF90" s="176" t="s">
        <v>78</v>
      </c>
      <c r="AG90" s="176" t="s">
        <v>78</v>
      </c>
      <c r="AH90" s="177"/>
      <c r="AI90" s="177" t="s">
        <v>757</v>
      </c>
      <c r="AJ90" s="209"/>
      <c r="AK90" s="208"/>
      <c r="AL90" s="177"/>
      <c r="AM90" s="193" t="s">
        <v>61</v>
      </c>
      <c r="AN90" s="193"/>
      <c r="AO90" s="193">
        <v>0.5</v>
      </c>
      <c r="AP90" s="193" t="s">
        <v>1159</v>
      </c>
    </row>
    <row r="91" spans="1:42"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3052</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14"/>
      <c r="Y91" s="220"/>
      <c r="Z91" s="206">
        <v>200</v>
      </c>
      <c r="AA91" s="207"/>
      <c r="AB91" s="180" t="s">
        <v>57</v>
      </c>
      <c r="AC91" s="176" t="s">
        <v>58</v>
      </c>
      <c r="AD91" s="176" t="s">
        <v>1160</v>
      </c>
      <c r="AE91" s="176" t="s">
        <v>59</v>
      </c>
      <c r="AF91" s="176" t="s">
        <v>3022</v>
      </c>
      <c r="AG91" s="176" t="s">
        <v>91</v>
      </c>
      <c r="AH91" s="177" t="s">
        <v>834</v>
      </c>
      <c r="AI91" s="177" t="s">
        <v>1161</v>
      </c>
      <c r="AJ91" s="209"/>
      <c r="AK91" s="208"/>
      <c r="AL91" s="177" t="s">
        <v>1162</v>
      </c>
      <c r="AM91" s="193"/>
      <c r="AN91" s="193"/>
      <c r="AO91" s="193"/>
      <c r="AP91" s="193"/>
    </row>
    <row r="92" spans="1:42"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1108</v>
      </c>
      <c r="G92" s="205" t="str">
        <f>IF(AND(A92&lt;&gt;"",ISNUMBER(A92)),VLOOKUP(A92,Studies!A:BR,13,FALSE),"")</f>
        <v>PO</v>
      </c>
      <c r="H92" s="138" t="str">
        <f t="shared" si="4"/>
        <v>PO</v>
      </c>
      <c r="I92" s="138" t="s">
        <v>3053</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202"/>
      <c r="Y92" s="181"/>
      <c r="Z92" s="176">
        <v>250</v>
      </c>
      <c r="AA92" s="180"/>
      <c r="AB92" s="180" t="s">
        <v>57</v>
      </c>
      <c r="AC92" s="176" t="s">
        <v>58</v>
      </c>
      <c r="AD92" s="176" t="s">
        <v>1109</v>
      </c>
      <c r="AE92" s="176" t="s">
        <v>59</v>
      </c>
      <c r="AF92" s="176" t="s">
        <v>3032</v>
      </c>
      <c r="AG92" s="176" t="s">
        <v>1110</v>
      </c>
      <c r="AH92" s="177"/>
      <c r="AI92" s="177" t="s">
        <v>1111</v>
      </c>
      <c r="AJ92" s="178"/>
      <c r="AK92" s="177"/>
      <c r="AL92" s="177" t="s">
        <v>1112</v>
      </c>
      <c r="AM92" s="193" t="s">
        <v>61</v>
      </c>
      <c r="AN92" s="193"/>
      <c r="AO92" s="193">
        <v>2</v>
      </c>
      <c r="AP92" s="193"/>
    </row>
    <row r="93" spans="1:42"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3053</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202"/>
      <c r="Y93" s="181"/>
      <c r="Z93" s="176">
        <v>500</v>
      </c>
      <c r="AA93" s="180"/>
      <c r="AB93" s="180" t="s">
        <v>57</v>
      </c>
      <c r="AC93" s="176" t="s">
        <v>58</v>
      </c>
      <c r="AD93" s="176" t="s">
        <v>1113</v>
      </c>
      <c r="AE93" s="176" t="s">
        <v>59</v>
      </c>
      <c r="AF93" s="176" t="s">
        <v>3021</v>
      </c>
      <c r="AG93" s="176" t="s">
        <v>1114</v>
      </c>
      <c r="AH93" s="177"/>
      <c r="AI93" s="177" t="s">
        <v>1115</v>
      </c>
      <c r="AJ93" s="178"/>
      <c r="AK93" s="177">
        <v>100</v>
      </c>
      <c r="AL93" s="177" t="s">
        <v>1116</v>
      </c>
      <c r="AM93" s="193" t="s">
        <v>61</v>
      </c>
      <c r="AN93" s="193">
        <v>10</v>
      </c>
      <c r="AO93" s="193">
        <v>3.5</v>
      </c>
      <c r="AP93" s="193"/>
    </row>
    <row r="94" spans="1:42"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1398</v>
      </c>
      <c r="G94" s="205" t="str">
        <f>IF(AND(A94&lt;&gt;"",ISNUMBER(A94)),VLOOKUP(A94,Studies!A:BR,13,FALSE),"")</f>
        <v>PO</v>
      </c>
      <c r="H94" s="138" t="s">
        <v>58</v>
      </c>
      <c r="I94" s="138" t="s">
        <v>3052</v>
      </c>
      <c r="J94" s="205" t="str">
        <f>IF(AND(A94&lt;&gt;"",ISNUMBER(A94)),VLOOKUP(A94,Studies!A:BR,6,FALSE),"")</f>
        <v>Plasma</v>
      </c>
      <c r="K94" s="187">
        <v>1.72</v>
      </c>
      <c r="L94" s="187" t="s">
        <v>1000</v>
      </c>
      <c r="M94" s="201" t="s">
        <v>1487</v>
      </c>
      <c r="N94" s="201" t="s">
        <v>1151</v>
      </c>
      <c r="O94" s="193">
        <v>1.53</v>
      </c>
      <c r="P94" s="193" t="s">
        <v>1000</v>
      </c>
      <c r="Q94" s="202" t="s">
        <v>1488</v>
      </c>
      <c r="R94" s="202" t="s">
        <v>1151</v>
      </c>
      <c r="S94" s="182">
        <v>0</v>
      </c>
      <c r="T94" s="183" t="s">
        <v>935</v>
      </c>
      <c r="U94" s="184">
        <v>144</v>
      </c>
      <c r="V94" s="185" t="s">
        <v>935</v>
      </c>
      <c r="W94" s="186" t="s">
        <v>59</v>
      </c>
      <c r="Z94" s="176">
        <v>400</v>
      </c>
      <c r="AA94" s="137"/>
      <c r="AB94" s="137" t="s">
        <v>57</v>
      </c>
      <c r="AC94" s="176" t="s">
        <v>58</v>
      </c>
      <c r="AD94" s="176" t="s">
        <v>1489</v>
      </c>
      <c r="AE94" s="136" t="s">
        <v>59</v>
      </c>
      <c r="AF94" s="176" t="s">
        <v>3009</v>
      </c>
      <c r="AG94" s="176" t="s">
        <v>1490</v>
      </c>
      <c r="AH94" s="174"/>
      <c r="AJ94" s="178"/>
      <c r="AK94" s="178"/>
      <c r="AL94" s="178"/>
      <c r="AM94" s="193" t="s">
        <v>435</v>
      </c>
      <c r="AN94" s="193"/>
      <c r="AO94" s="193"/>
      <c r="AP94" s="193"/>
    </row>
    <row r="95" spans="1:42"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1398</v>
      </c>
      <c r="G95" s="205" t="str">
        <f>IF(AND(A95&lt;&gt;"",ISNUMBER(A95)),VLOOKUP(A95,Studies!A:BR,13,FALSE),"")</f>
        <v>PO</v>
      </c>
      <c r="H95" s="138" t="s">
        <v>58</v>
      </c>
      <c r="I95" s="138" t="s">
        <v>3052</v>
      </c>
      <c r="J95" s="205" t="str">
        <f>IF(AND(A95&lt;&gt;"",ISNUMBER(A95)),VLOOKUP(A95,Studies!A:BR,6,FALSE),"")</f>
        <v>Plasma</v>
      </c>
      <c r="K95" s="187">
        <v>1.72</v>
      </c>
      <c r="L95" s="187" t="s">
        <v>1000</v>
      </c>
      <c r="M95" s="201" t="s">
        <v>1717</v>
      </c>
      <c r="N95" s="201" t="s">
        <v>1151</v>
      </c>
      <c r="O95" s="193">
        <v>1.37</v>
      </c>
      <c r="P95" s="193" t="s">
        <v>1000</v>
      </c>
      <c r="Q95" s="202" t="s">
        <v>1718</v>
      </c>
      <c r="R95" s="202" t="s">
        <v>1151</v>
      </c>
      <c r="S95" s="182">
        <v>168</v>
      </c>
      <c r="T95" s="183">
        <v>180</v>
      </c>
      <c r="U95" s="184">
        <v>168</v>
      </c>
      <c r="V95" s="185">
        <v>192</v>
      </c>
      <c r="W95" s="186" t="s">
        <v>59</v>
      </c>
      <c r="Z95" s="176">
        <v>400</v>
      </c>
      <c r="AA95" s="137"/>
      <c r="AB95" s="137" t="s">
        <v>57</v>
      </c>
      <c r="AC95" s="176" t="s">
        <v>58</v>
      </c>
      <c r="AD95" s="176" t="s">
        <v>1440</v>
      </c>
      <c r="AE95" s="136" t="s">
        <v>59</v>
      </c>
      <c r="AF95" s="176" t="s">
        <v>3028</v>
      </c>
      <c r="AG95" s="176" t="s">
        <v>1490</v>
      </c>
      <c r="AH95" s="174"/>
      <c r="AJ95" s="178"/>
      <c r="AK95" s="178"/>
      <c r="AL95" s="178" t="s">
        <v>149</v>
      </c>
      <c r="AM95" s="193" t="s">
        <v>1438</v>
      </c>
      <c r="AN95" s="193">
        <v>1</v>
      </c>
      <c r="AO95" s="193">
        <v>2</v>
      </c>
      <c r="AP95" s="193"/>
    </row>
    <row r="96" spans="1:42"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1398</v>
      </c>
      <c r="G96" s="205" t="str">
        <f>IF(AND(A96&lt;&gt;"",ISNUMBER(A96)),VLOOKUP(A96,Studies!A:BR,13,FALSE),"")</f>
        <v>PO</v>
      </c>
      <c r="H96" s="68" t="s">
        <v>58</v>
      </c>
      <c r="I96" s="138" t="s">
        <v>3052</v>
      </c>
      <c r="J96" s="205" t="str">
        <f>IF(AND(A96&lt;&gt;"",ISNUMBER(A96)),VLOOKUP(A96,Studies!A:BR,6,FALSE),"")</f>
        <v>Plasma</v>
      </c>
      <c r="K96" s="43">
        <v>1.67</v>
      </c>
      <c r="L96" s="187" t="s">
        <v>1000</v>
      </c>
      <c r="M96" s="76" t="s">
        <v>1491</v>
      </c>
      <c r="N96" s="76" t="s">
        <v>1151</v>
      </c>
      <c r="O96" s="52">
        <v>1.1599999999999999</v>
      </c>
      <c r="P96" s="193" t="s">
        <v>1000</v>
      </c>
      <c r="Q96" s="84" t="s">
        <v>1492</v>
      </c>
      <c r="R96" s="84" t="s">
        <v>1151</v>
      </c>
      <c r="S96" s="38">
        <v>0</v>
      </c>
      <c r="T96" s="39" t="s">
        <v>935</v>
      </c>
      <c r="U96" s="40">
        <v>144</v>
      </c>
      <c r="V96" s="41" t="s">
        <v>935</v>
      </c>
      <c r="W96" s="42" t="s">
        <v>59</v>
      </c>
      <c r="Z96" s="22">
        <v>400</v>
      </c>
      <c r="AA96" s="137"/>
      <c r="AB96" s="137" t="s">
        <v>57</v>
      </c>
      <c r="AC96" s="176" t="s">
        <v>58</v>
      </c>
      <c r="AD96" s="176" t="s">
        <v>1489</v>
      </c>
      <c r="AE96" s="136" t="s">
        <v>59</v>
      </c>
      <c r="AF96" s="176" t="s">
        <v>3009</v>
      </c>
      <c r="AG96" s="176" t="s">
        <v>1490</v>
      </c>
      <c r="AH96" s="174"/>
      <c r="AJ96" s="178"/>
      <c r="AK96" s="178"/>
      <c r="AL96" s="178"/>
      <c r="AM96" s="52" t="s">
        <v>435</v>
      </c>
      <c r="AP96" s="52" t="s">
        <v>1493</v>
      </c>
    </row>
    <row r="97" spans="1:42"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1398</v>
      </c>
      <c r="G97" s="205" t="str">
        <f>IF(AND(A97&lt;&gt;"",ISNUMBER(A97)),VLOOKUP(A97,Studies!A:BR,13,FALSE),"")</f>
        <v>PO</v>
      </c>
      <c r="H97" s="68" t="s">
        <v>58</v>
      </c>
      <c r="I97" s="138" t="s">
        <v>3052</v>
      </c>
      <c r="J97" s="205" t="str">
        <f>IF(AND(A97&lt;&gt;"",ISNUMBER(A97)),VLOOKUP(A97,Studies!A:BR,6,FALSE),"")</f>
        <v>Plasma</v>
      </c>
      <c r="K97" s="43">
        <v>1.536</v>
      </c>
      <c r="L97" s="187" t="s">
        <v>1000</v>
      </c>
      <c r="M97" s="76" t="s">
        <v>1494</v>
      </c>
      <c r="N97" s="201" t="s">
        <v>1151</v>
      </c>
      <c r="O97" s="52">
        <v>1.3939999999999999</v>
      </c>
      <c r="P97" s="193" t="s">
        <v>1000</v>
      </c>
      <c r="Q97" s="84" t="s">
        <v>1495</v>
      </c>
      <c r="R97" s="202" t="s">
        <v>1151</v>
      </c>
      <c r="S97" s="38">
        <v>96</v>
      </c>
      <c r="T97" s="39">
        <v>108</v>
      </c>
      <c r="U97" s="40">
        <v>600</v>
      </c>
      <c r="V97" s="41">
        <v>612</v>
      </c>
      <c r="W97" s="42" t="s">
        <v>59</v>
      </c>
      <c r="Z97" s="22">
        <v>400</v>
      </c>
      <c r="AA97" s="137"/>
      <c r="AB97" s="137" t="s">
        <v>57</v>
      </c>
      <c r="AC97" s="176" t="s">
        <v>58</v>
      </c>
      <c r="AD97" s="176" t="s">
        <v>1590</v>
      </c>
      <c r="AE97" s="136" t="s">
        <v>59</v>
      </c>
      <c r="AF97" s="176" t="s">
        <v>3016</v>
      </c>
      <c r="AG97" s="176" t="s">
        <v>1110</v>
      </c>
      <c r="AH97" s="177" t="s">
        <v>1496</v>
      </c>
      <c r="AI97" s="177" t="s">
        <v>2930</v>
      </c>
      <c r="AJ97" s="178"/>
      <c r="AK97" s="178"/>
      <c r="AL97" s="178"/>
      <c r="AM97" s="52" t="s">
        <v>435</v>
      </c>
      <c r="AP97" s="52" t="s">
        <v>1497</v>
      </c>
    </row>
    <row r="98" spans="1:42"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1630</v>
      </c>
      <c r="G98" s="205" t="str">
        <f>IF(AND(A98&lt;&gt;"",ISNUMBER(A98)),VLOOKUP(A98,Studies!A:BR,13,FALSE),"")</f>
        <v>PO</v>
      </c>
      <c r="H98" s="138" t="s">
        <v>58</v>
      </c>
      <c r="I98" s="138" t="s">
        <v>3052</v>
      </c>
      <c r="J98" s="205" t="str">
        <f>IF(AND(A98&lt;&gt;"",ISNUMBER(A98)),VLOOKUP(A98,Studies!A:BR,6,FALSE),"")</f>
        <v>Plasma</v>
      </c>
      <c r="K98" s="43">
        <v>1.51</v>
      </c>
      <c r="L98" s="187" t="s">
        <v>1000</v>
      </c>
      <c r="M98" s="76" t="s">
        <v>1632</v>
      </c>
      <c r="N98" s="201" t="s">
        <v>1151</v>
      </c>
      <c r="O98" s="52">
        <v>1.1299999999999999</v>
      </c>
      <c r="P98" s="193" t="s">
        <v>1000</v>
      </c>
      <c r="Q98" s="84" t="s">
        <v>1634</v>
      </c>
      <c r="R98" s="202" t="s">
        <v>1151</v>
      </c>
      <c r="S98" s="38">
        <v>0</v>
      </c>
      <c r="T98" s="39" t="s">
        <v>935</v>
      </c>
      <c r="U98" s="40">
        <v>24</v>
      </c>
      <c r="V98" s="41" t="s">
        <v>935</v>
      </c>
      <c r="W98" s="42" t="s">
        <v>59</v>
      </c>
      <c r="Z98" s="22" t="s">
        <v>1719</v>
      </c>
      <c r="AA98" s="137"/>
      <c r="AB98" s="137" t="s">
        <v>57</v>
      </c>
      <c r="AC98" s="176" t="s">
        <v>58</v>
      </c>
      <c r="AD98" s="176" t="s">
        <v>1638</v>
      </c>
      <c r="AE98" s="136" t="s">
        <v>59</v>
      </c>
      <c r="AF98" s="176" t="s">
        <v>3034</v>
      </c>
      <c r="AG98" s="176" t="s">
        <v>1635</v>
      </c>
      <c r="AH98" s="174"/>
      <c r="AJ98" s="178"/>
      <c r="AK98" s="178"/>
      <c r="AL98" s="178"/>
      <c r="AM98" s="52" t="s">
        <v>1636</v>
      </c>
      <c r="AP98" s="52" t="s">
        <v>1637</v>
      </c>
    </row>
    <row r="99" spans="1:42"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3051</v>
      </c>
      <c r="J99" s="205" t="str">
        <f>IF(AND(A99&lt;&gt;"",ISNUMBER(A99)),VLOOKUP(A99,Studies!A:BR,6,FALSE),"")</f>
        <v>Plasma</v>
      </c>
      <c r="K99" s="43">
        <v>0.78</v>
      </c>
      <c r="L99" s="187" t="s">
        <v>1000</v>
      </c>
      <c r="M99" s="76" t="s">
        <v>1631</v>
      </c>
      <c r="N99" s="201" t="s">
        <v>1151</v>
      </c>
      <c r="O99" s="52">
        <v>0.93</v>
      </c>
      <c r="P99" s="193" t="s">
        <v>1000</v>
      </c>
      <c r="Q99" s="84" t="s">
        <v>1633</v>
      </c>
      <c r="R99" s="202" t="s">
        <v>1151</v>
      </c>
      <c r="S99" s="38">
        <v>0</v>
      </c>
      <c r="T99" s="39" t="s">
        <v>935</v>
      </c>
      <c r="U99" s="40">
        <v>120</v>
      </c>
      <c r="V99" s="41" t="s">
        <v>935</v>
      </c>
      <c r="W99" s="42" t="s">
        <v>59</v>
      </c>
      <c r="X99" s="202">
        <v>1</v>
      </c>
      <c r="Z99" s="22">
        <v>600</v>
      </c>
      <c r="AA99" s="137"/>
      <c r="AB99" s="137" t="s">
        <v>57</v>
      </c>
      <c r="AC99" s="176" t="s">
        <v>58</v>
      </c>
      <c r="AD99" s="176" t="s">
        <v>1470</v>
      </c>
      <c r="AE99" s="136" t="s">
        <v>59</v>
      </c>
      <c r="AF99" s="176" t="s">
        <v>3010</v>
      </c>
      <c r="AG99" s="176" t="s">
        <v>166</v>
      </c>
      <c r="AH99" s="177"/>
      <c r="AJ99" s="178"/>
      <c r="AK99" s="178"/>
      <c r="AL99" s="178"/>
    </row>
    <row r="100" spans="1:42"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3053</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Y100" s="181" t="s">
        <v>2938</v>
      </c>
      <c r="Z100" s="22">
        <v>333</v>
      </c>
      <c r="AA100" s="180"/>
      <c r="AB100" s="180" t="s">
        <v>57</v>
      </c>
      <c r="AC100" s="176" t="s">
        <v>58</v>
      </c>
      <c r="AD100" s="176" t="s">
        <v>2168</v>
      </c>
      <c r="AE100" s="176" t="s">
        <v>59</v>
      </c>
      <c r="AF100" s="176" t="s">
        <v>3021</v>
      </c>
      <c r="AG100" s="176" t="s">
        <v>1114</v>
      </c>
      <c r="AH100" s="177"/>
      <c r="AI100" s="177" t="s">
        <v>2164</v>
      </c>
      <c r="AJ100" s="178"/>
      <c r="AK100" s="177"/>
      <c r="AL100" s="177"/>
    </row>
    <row r="101" spans="1:42"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2131</v>
      </c>
      <c r="G101" s="205" t="str">
        <f>IF(AND(A101&lt;&gt;"",ISNUMBER(A101)),VLOOKUP(A101,Studies!A:BR,13,FALSE),"")</f>
        <v>IV</v>
      </c>
      <c r="H101" s="68" t="s">
        <v>58</v>
      </c>
      <c r="J101" s="205" t="str">
        <f>IF(AND(A101&lt;&gt;"",ISNUMBER(A101)),VLOOKUP(A101,Studies!A:BR,6,FALSE),"")</f>
        <v>Plasma</v>
      </c>
      <c r="K101" s="43">
        <v>1</v>
      </c>
      <c r="L101" s="43" t="s">
        <v>2132</v>
      </c>
      <c r="M101" s="76" t="s">
        <v>2133</v>
      </c>
      <c r="N101" s="76" t="s">
        <v>1151</v>
      </c>
      <c r="S101" s="38">
        <v>0</v>
      </c>
      <c r="T101" s="39" t="s">
        <v>935</v>
      </c>
      <c r="U101" s="40">
        <v>0</v>
      </c>
      <c r="V101" s="41" t="s">
        <v>935</v>
      </c>
      <c r="W101" s="42" t="s">
        <v>59</v>
      </c>
      <c r="Z101" s="22">
        <v>8</v>
      </c>
      <c r="AA101" s="137"/>
      <c r="AB101" s="137" t="s">
        <v>2134</v>
      </c>
      <c r="AC101" s="22" t="s">
        <v>58</v>
      </c>
      <c r="AD101" s="22">
        <v>0</v>
      </c>
      <c r="AE101" s="136" t="s">
        <v>59</v>
      </c>
      <c r="AF101" s="176" t="s">
        <v>78</v>
      </c>
      <c r="AH101" s="174"/>
      <c r="AK101" s="178"/>
      <c r="AL101" s="178"/>
    </row>
    <row r="102" spans="1:42"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3052</v>
      </c>
      <c r="J102" s="205" t="str">
        <f>IF(AND(A102&lt;&gt;"",ISNUMBER(A102)),VLOOKUP(A102,Studies!A:BR,6,FALSE),"")</f>
        <v>Plasma</v>
      </c>
      <c r="K102" s="43">
        <v>2.4</v>
      </c>
      <c r="L102" s="43" t="s">
        <v>2132</v>
      </c>
      <c r="S102" s="38">
        <v>0</v>
      </c>
      <c r="T102" s="39" t="s">
        <v>935</v>
      </c>
      <c r="U102" s="40">
        <v>60</v>
      </c>
      <c r="V102" s="41" t="s">
        <v>935</v>
      </c>
      <c r="W102" s="42" t="s">
        <v>59</v>
      </c>
      <c r="Y102" s="181" t="s">
        <v>2135</v>
      </c>
      <c r="Z102" s="22">
        <v>400</v>
      </c>
      <c r="AB102" s="28" t="s">
        <v>57</v>
      </c>
      <c r="AC102" s="22" t="s">
        <v>58</v>
      </c>
      <c r="AD102" s="22" t="s">
        <v>830</v>
      </c>
      <c r="AE102" s="22" t="s">
        <v>59</v>
      </c>
      <c r="AF102" s="176" t="s">
        <v>3008</v>
      </c>
      <c r="AG102" s="176" t="s">
        <v>1490</v>
      </c>
    </row>
    <row r="103" spans="1:42"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3051</v>
      </c>
      <c r="J103" s="205" t="str">
        <f>IF(AND(A103&lt;&gt;"",ISNUMBER(A103)),VLOOKUP(A103,Studies!A:BR,6,FALSE),"")</f>
        <v>Plasma</v>
      </c>
      <c r="K103" s="43">
        <v>0.4</v>
      </c>
      <c r="L103" s="43" t="s">
        <v>2132</v>
      </c>
      <c r="M103" s="76" t="s">
        <v>2136</v>
      </c>
      <c r="N103" s="76" t="s">
        <v>1151</v>
      </c>
      <c r="S103" s="38">
        <v>0</v>
      </c>
      <c r="T103" s="39">
        <v>24</v>
      </c>
      <c r="U103" s="40">
        <v>108</v>
      </c>
      <c r="V103" s="41">
        <v>132</v>
      </c>
      <c r="W103" s="42" t="s">
        <v>59</v>
      </c>
      <c r="X103" s="202">
        <v>1</v>
      </c>
      <c r="Z103" s="22">
        <v>600</v>
      </c>
      <c r="AB103" s="28" t="s">
        <v>57</v>
      </c>
      <c r="AC103" s="22" t="s">
        <v>58</v>
      </c>
      <c r="AD103" s="22" t="s">
        <v>1133</v>
      </c>
      <c r="AE103" s="22" t="s">
        <v>59</v>
      </c>
      <c r="AF103" s="176" t="s">
        <v>3019</v>
      </c>
      <c r="AG103" s="176" t="s">
        <v>1490</v>
      </c>
    </row>
    <row r="104" spans="1:42"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2131</v>
      </c>
      <c r="G104" s="205" t="str">
        <f>IF(AND(A104&lt;&gt;"",ISNUMBER(A104)),VLOOKUP(A104,Studies!A:BR,13,FALSE),"")</f>
        <v>IV</v>
      </c>
      <c r="H104" s="68" t="s">
        <v>58</v>
      </c>
      <c r="J104" s="205" t="str">
        <f>IF(AND(A104&lt;&gt;"",ISNUMBER(A104)),VLOOKUP(A104,Studies!A:BR,6,FALSE),"")</f>
        <v>Plasma</v>
      </c>
      <c r="K104" s="43">
        <v>1.2</v>
      </c>
      <c r="L104" s="43" t="s">
        <v>2132</v>
      </c>
      <c r="M104" s="76" t="s">
        <v>2137</v>
      </c>
      <c r="N104" s="76" t="s">
        <v>1151</v>
      </c>
      <c r="S104" s="38">
        <v>0</v>
      </c>
      <c r="T104" s="39" t="s">
        <v>935</v>
      </c>
      <c r="U104" s="40">
        <v>24</v>
      </c>
      <c r="V104" s="41" t="s">
        <v>935</v>
      </c>
      <c r="W104" s="42" t="s">
        <v>59</v>
      </c>
      <c r="Z104" s="22">
        <v>8</v>
      </c>
      <c r="AB104" s="28" t="s">
        <v>2134</v>
      </c>
      <c r="AC104" s="22" t="s">
        <v>58</v>
      </c>
      <c r="AD104" s="22">
        <v>0</v>
      </c>
      <c r="AE104" s="22" t="s">
        <v>59</v>
      </c>
      <c r="AF104" s="176" t="s">
        <v>78</v>
      </c>
    </row>
    <row r="105" spans="1:42"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3052</v>
      </c>
      <c r="J105" s="205" t="str">
        <f>IF(AND(A105&lt;&gt;"",ISNUMBER(A105)),VLOOKUP(A105,Studies!A:BR,6,FALSE),"")</f>
        <v>Plasma</v>
      </c>
      <c r="K105" s="43">
        <v>2.5</v>
      </c>
      <c r="L105" s="43" t="s">
        <v>2132</v>
      </c>
      <c r="S105" s="38">
        <v>0</v>
      </c>
      <c r="T105" s="39" t="s">
        <v>935</v>
      </c>
      <c r="U105" s="40">
        <v>84</v>
      </c>
      <c r="V105" s="41" t="s">
        <v>935</v>
      </c>
      <c r="W105" s="42" t="s">
        <v>59</v>
      </c>
      <c r="Y105" s="181" t="s">
        <v>2135</v>
      </c>
      <c r="Z105" s="22">
        <v>400</v>
      </c>
      <c r="AB105" s="28" t="s">
        <v>57</v>
      </c>
      <c r="AC105" s="22" t="s">
        <v>58</v>
      </c>
      <c r="AD105" s="22" t="s">
        <v>830</v>
      </c>
      <c r="AE105" s="22" t="s">
        <v>59</v>
      </c>
      <c r="AF105" s="176" t="s">
        <v>3008</v>
      </c>
      <c r="AG105" s="176" t="s">
        <v>1490</v>
      </c>
    </row>
    <row r="106" spans="1:42"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3051</v>
      </c>
      <c r="J106" s="205" t="str">
        <f>IF(AND(A106&lt;&gt;"",ISNUMBER(A106)),VLOOKUP(A106,Studies!A:BR,6,FALSE),"")</f>
        <v>Plasma</v>
      </c>
      <c r="K106" s="43">
        <v>0.4</v>
      </c>
      <c r="L106" s="43" t="s">
        <v>2132</v>
      </c>
      <c r="M106" s="76" t="s">
        <v>2138</v>
      </c>
      <c r="N106" s="76" t="s">
        <v>1151</v>
      </c>
      <c r="S106" s="38">
        <v>24</v>
      </c>
      <c r="T106" s="39" t="s">
        <v>935</v>
      </c>
      <c r="U106" s="40">
        <v>132</v>
      </c>
      <c r="V106" s="41" t="s">
        <v>935</v>
      </c>
      <c r="W106" s="42" t="s">
        <v>59</v>
      </c>
      <c r="X106" s="202">
        <v>1</v>
      </c>
      <c r="Z106" s="22">
        <v>600</v>
      </c>
      <c r="AB106" s="28" t="s">
        <v>57</v>
      </c>
      <c r="AC106" s="22" t="s">
        <v>58</v>
      </c>
      <c r="AD106" s="22" t="s">
        <v>1133</v>
      </c>
      <c r="AE106" s="22" t="s">
        <v>59</v>
      </c>
      <c r="AF106" s="176" t="s">
        <v>3019</v>
      </c>
      <c r="AG106" s="176" t="s">
        <v>1490</v>
      </c>
    </row>
    <row r="107" spans="1:42"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2131</v>
      </c>
      <c r="G107" s="205" t="str">
        <f>IF(AND(A107&lt;&gt;"",ISNUMBER(A107)),VLOOKUP(A107,Studies!A:BR,13,FALSE),"")</f>
        <v>PO</v>
      </c>
      <c r="H107" s="68" t="s">
        <v>58</v>
      </c>
      <c r="J107" s="205" t="str">
        <f>IF(AND(A107&lt;&gt;"",ISNUMBER(A107)),VLOOKUP(A107,Studies!A:BR,6,FALSE),"")</f>
        <v>Plasma</v>
      </c>
      <c r="K107" s="43">
        <v>1.7</v>
      </c>
      <c r="L107" s="43" t="s">
        <v>2132</v>
      </c>
      <c r="M107" s="76" t="s">
        <v>2139</v>
      </c>
      <c r="N107" s="76" t="s">
        <v>1151</v>
      </c>
      <c r="S107" s="38">
        <v>0</v>
      </c>
      <c r="T107" s="39" t="s">
        <v>935</v>
      </c>
      <c r="U107" s="40">
        <v>0</v>
      </c>
      <c r="V107" s="41" t="s">
        <v>935</v>
      </c>
      <c r="W107" s="42" t="s">
        <v>59</v>
      </c>
      <c r="Z107" s="22">
        <v>8</v>
      </c>
      <c r="AB107" s="28" t="s">
        <v>2134</v>
      </c>
      <c r="AC107" s="22" t="s">
        <v>58</v>
      </c>
      <c r="AD107" s="22">
        <v>0</v>
      </c>
      <c r="AE107" s="22" t="s">
        <v>59</v>
      </c>
      <c r="AF107" s="176" t="s">
        <v>78</v>
      </c>
    </row>
    <row r="108" spans="1:42"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3052</v>
      </c>
      <c r="J108" s="205" t="str">
        <f>IF(AND(A108&lt;&gt;"",ISNUMBER(A108)),VLOOKUP(A108,Studies!A:BR,6,FALSE),"")</f>
        <v>Plasma</v>
      </c>
      <c r="K108" s="43">
        <v>2.2999999999999998</v>
      </c>
      <c r="L108" s="43" t="s">
        <v>2132</v>
      </c>
      <c r="S108" s="38">
        <v>0</v>
      </c>
      <c r="T108" s="39" t="s">
        <v>935</v>
      </c>
      <c r="U108" s="40">
        <v>63</v>
      </c>
      <c r="V108" s="41" t="s">
        <v>935</v>
      </c>
      <c r="W108" s="42" t="s">
        <v>59</v>
      </c>
      <c r="Y108" s="181" t="s">
        <v>2135</v>
      </c>
      <c r="Z108" s="22">
        <v>400</v>
      </c>
      <c r="AB108" s="28" t="s">
        <v>57</v>
      </c>
      <c r="AC108" s="22" t="s">
        <v>58</v>
      </c>
      <c r="AD108" s="22" t="s">
        <v>830</v>
      </c>
      <c r="AE108" s="22" t="s">
        <v>59</v>
      </c>
      <c r="AF108" s="176" t="s">
        <v>3008</v>
      </c>
      <c r="AG108" s="176" t="s">
        <v>1490</v>
      </c>
    </row>
    <row r="109" spans="1:42"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3051</v>
      </c>
      <c r="J109" s="205" t="str">
        <f>IF(AND(A109&lt;&gt;"",ISNUMBER(A109)),VLOOKUP(A109,Studies!A:BR,6,FALSE),"")</f>
        <v>Plasma</v>
      </c>
      <c r="K109" s="43">
        <v>0.06</v>
      </c>
      <c r="L109" s="43" t="s">
        <v>2132</v>
      </c>
      <c r="M109" s="76" t="s">
        <v>2140</v>
      </c>
      <c r="N109" s="76" t="s">
        <v>1151</v>
      </c>
      <c r="S109" s="38">
        <v>0</v>
      </c>
      <c r="T109" s="39">
        <v>21</v>
      </c>
      <c r="U109" s="40">
        <v>111</v>
      </c>
      <c r="V109" s="41">
        <v>132</v>
      </c>
      <c r="W109" s="42" t="s">
        <v>59</v>
      </c>
      <c r="X109" s="202">
        <v>1</v>
      </c>
      <c r="Z109" s="22">
        <v>600</v>
      </c>
      <c r="AB109" s="28" t="s">
        <v>57</v>
      </c>
      <c r="AC109" s="22" t="s">
        <v>58</v>
      </c>
      <c r="AD109" s="22" t="s">
        <v>1133</v>
      </c>
      <c r="AE109" s="22" t="s">
        <v>59</v>
      </c>
      <c r="AF109" s="176" t="s">
        <v>3019</v>
      </c>
      <c r="AG109" s="176" t="s">
        <v>1490</v>
      </c>
    </row>
    <row r="110" spans="1:42"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2131</v>
      </c>
      <c r="G110" s="205" t="str">
        <f>IF(AND(A110&lt;&gt;"",ISNUMBER(A110)),VLOOKUP(A110,Studies!A:BR,13,FALSE),"")</f>
        <v>PO</v>
      </c>
      <c r="H110" s="68" t="s">
        <v>58</v>
      </c>
      <c r="J110" s="205" t="str">
        <f>IF(AND(A110&lt;&gt;"",ISNUMBER(A110)),VLOOKUP(A110,Studies!A:BR,6,FALSE),"")</f>
        <v>Plasma</v>
      </c>
      <c r="K110" s="43">
        <v>2.2000000000000002</v>
      </c>
      <c r="L110" s="43" t="s">
        <v>2132</v>
      </c>
      <c r="M110" s="76" t="s">
        <v>2141</v>
      </c>
      <c r="N110" s="76" t="s">
        <v>1151</v>
      </c>
      <c r="S110" s="38">
        <v>0</v>
      </c>
      <c r="T110" s="39" t="s">
        <v>935</v>
      </c>
      <c r="U110" s="40">
        <v>21</v>
      </c>
      <c r="V110" s="41" t="s">
        <v>935</v>
      </c>
      <c r="W110" s="42" t="s">
        <v>59</v>
      </c>
      <c r="Z110" s="22">
        <v>8</v>
      </c>
      <c r="AB110" s="28" t="s">
        <v>2134</v>
      </c>
      <c r="AC110" s="22" t="s">
        <v>58</v>
      </c>
      <c r="AD110" s="22">
        <v>0</v>
      </c>
      <c r="AE110" s="22" t="s">
        <v>59</v>
      </c>
      <c r="AF110" s="176" t="s">
        <v>78</v>
      </c>
    </row>
    <row r="111" spans="1:42"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3052</v>
      </c>
      <c r="J111" s="205" t="str">
        <f>IF(AND(A111&lt;&gt;"",ISNUMBER(A111)),VLOOKUP(A111,Studies!A:BR,6,FALSE),"")</f>
        <v>Plasma</v>
      </c>
      <c r="K111" s="43">
        <v>3</v>
      </c>
      <c r="L111" s="43" t="s">
        <v>2132</v>
      </c>
      <c r="N111" s="201"/>
      <c r="S111" s="38">
        <v>0</v>
      </c>
      <c r="T111" s="39" t="s">
        <v>935</v>
      </c>
      <c r="U111" s="40">
        <v>84</v>
      </c>
      <c r="V111" s="41" t="s">
        <v>935</v>
      </c>
      <c r="W111" s="42" t="s">
        <v>59</v>
      </c>
      <c r="Y111" s="181" t="s">
        <v>2135</v>
      </c>
      <c r="Z111" s="22">
        <v>400</v>
      </c>
      <c r="AB111" s="28" t="s">
        <v>57</v>
      </c>
      <c r="AC111" s="22" t="s">
        <v>58</v>
      </c>
      <c r="AD111" s="22" t="s">
        <v>830</v>
      </c>
      <c r="AE111" s="22" t="s">
        <v>59</v>
      </c>
      <c r="AF111" s="176" t="s">
        <v>3008</v>
      </c>
      <c r="AG111" s="176" t="s">
        <v>1490</v>
      </c>
    </row>
    <row r="112" spans="1:42"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3051</v>
      </c>
      <c r="J112" s="205" t="str">
        <f>IF(AND(A112&lt;&gt;"",ISNUMBER(A112)),VLOOKUP(A112,Studies!A:BR,6,FALSE),"")</f>
        <v>Plasma</v>
      </c>
      <c r="K112" s="43">
        <v>0.06</v>
      </c>
      <c r="L112" s="187" t="s">
        <v>2132</v>
      </c>
      <c r="M112" s="76" t="s">
        <v>2142</v>
      </c>
      <c r="N112" s="201" t="s">
        <v>1151</v>
      </c>
      <c r="P112" s="193"/>
      <c r="S112" s="38">
        <v>21</v>
      </c>
      <c r="T112" s="39" t="s">
        <v>935</v>
      </c>
      <c r="U112" s="40">
        <v>132</v>
      </c>
      <c r="V112" s="41" t="s">
        <v>935</v>
      </c>
      <c r="W112" s="42" t="s">
        <v>59</v>
      </c>
      <c r="X112" s="202">
        <v>1</v>
      </c>
      <c r="Z112" s="22">
        <v>600</v>
      </c>
      <c r="AB112" s="28" t="s">
        <v>57</v>
      </c>
      <c r="AC112" s="22" t="s">
        <v>58</v>
      </c>
      <c r="AD112" s="22" t="s">
        <v>1133</v>
      </c>
      <c r="AE112" s="22" t="s">
        <v>59</v>
      </c>
      <c r="AF112" s="176" t="s">
        <v>3019</v>
      </c>
      <c r="AG112" s="176" t="s">
        <v>1490</v>
      </c>
      <c r="AM112" s="193"/>
      <c r="AN112" s="193"/>
    </row>
    <row r="113" spans="1:42"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3053</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Z113" s="22">
        <v>400</v>
      </c>
      <c r="AB113" s="28" t="s">
        <v>57</v>
      </c>
      <c r="AC113" s="22" t="s">
        <v>58</v>
      </c>
      <c r="AD113" s="22" t="s">
        <v>2153</v>
      </c>
      <c r="AE113" s="22" t="s">
        <v>59</v>
      </c>
      <c r="AF113" s="176" t="s">
        <v>3035</v>
      </c>
      <c r="AG113" s="176" t="s">
        <v>1114</v>
      </c>
      <c r="AI113" s="177" t="s">
        <v>2154</v>
      </c>
      <c r="AM113" s="52" t="s">
        <v>61</v>
      </c>
      <c r="AN113" s="52" t="s">
        <v>1953</v>
      </c>
    </row>
    <row r="114" spans="1:42"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3053</v>
      </c>
      <c r="J114" s="205" t="str">
        <f>IF(AND(A114&lt;&gt;"",ISNUMBER(A114)),VLOOKUP(A114,Studies!A:BR,6,FALSE),"")</f>
        <v>Serum</v>
      </c>
      <c r="K114" s="43">
        <v>1.026178</v>
      </c>
      <c r="L114" s="187" t="s">
        <v>2132</v>
      </c>
      <c r="M114" s="76">
        <v>1.204995</v>
      </c>
      <c r="N114" s="201" t="s">
        <v>2161</v>
      </c>
      <c r="S114" s="38">
        <v>0</v>
      </c>
      <c r="T114" s="39" t="s">
        <v>935</v>
      </c>
      <c r="U114" s="40">
        <v>1.5</v>
      </c>
      <c r="V114" s="41" t="s">
        <v>935</v>
      </c>
      <c r="W114" s="42" t="s">
        <v>59</v>
      </c>
      <c r="Y114" s="181" t="s">
        <v>2162</v>
      </c>
      <c r="Z114" s="22">
        <v>500</v>
      </c>
      <c r="AB114" s="28" t="s">
        <v>57</v>
      </c>
      <c r="AC114" s="22" t="s">
        <v>58</v>
      </c>
      <c r="AD114" s="22">
        <v>0</v>
      </c>
      <c r="AE114" s="22" t="s">
        <v>59</v>
      </c>
      <c r="AF114" s="176" t="s">
        <v>78</v>
      </c>
      <c r="AG114" s="176" t="s">
        <v>78</v>
      </c>
      <c r="AI114" s="177" t="s">
        <v>2164</v>
      </c>
      <c r="AM114" s="52" t="s">
        <v>61</v>
      </c>
      <c r="AN114" s="52" t="s">
        <v>1953</v>
      </c>
    </row>
    <row r="115" spans="1:42"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3053</v>
      </c>
      <c r="J115" s="205" t="str">
        <f>IF(AND(A115&lt;&gt;"",ISNUMBER(A115)),VLOOKUP(A115,Studies!A:BR,6,FALSE),"")</f>
        <v>Serum</v>
      </c>
      <c r="K115" s="43">
        <v>1.4610939999999999</v>
      </c>
      <c r="L115" s="43" t="s">
        <v>2132</v>
      </c>
      <c r="M115" s="76">
        <v>1.312773</v>
      </c>
      <c r="N115" s="201" t="s">
        <v>2161</v>
      </c>
      <c r="P115" s="193"/>
      <c r="S115" s="38">
        <v>0</v>
      </c>
      <c r="T115" s="39" t="s">
        <v>935</v>
      </c>
      <c r="U115" s="40">
        <v>145.5</v>
      </c>
      <c r="V115" s="41" t="s">
        <v>935</v>
      </c>
      <c r="W115" s="42" t="s">
        <v>59</v>
      </c>
      <c r="Y115" s="181" t="s">
        <v>2162</v>
      </c>
      <c r="Z115" s="22">
        <v>500</v>
      </c>
      <c r="AB115" s="28" t="s">
        <v>57</v>
      </c>
      <c r="AC115" s="22" t="s">
        <v>58</v>
      </c>
      <c r="AD115" s="22" t="s">
        <v>2163</v>
      </c>
      <c r="AE115" s="22" t="s">
        <v>59</v>
      </c>
      <c r="AF115" s="176" t="s">
        <v>3036</v>
      </c>
      <c r="AG115" s="176" t="s">
        <v>1110</v>
      </c>
      <c r="AI115" s="177" t="s">
        <v>2164</v>
      </c>
      <c r="AM115" s="193" t="s">
        <v>61</v>
      </c>
      <c r="AN115" s="193" t="s">
        <v>1953</v>
      </c>
      <c r="AO115" s="193"/>
      <c r="AP115" s="193"/>
    </row>
    <row r="116" spans="1:42"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3053</v>
      </c>
      <c r="J116" s="205" t="str">
        <f>IF(AND(A116&lt;&gt;"",ISNUMBER(A116)),VLOOKUP(A116,Studies!A:BR,6,FALSE),"")</f>
        <v>Plasma</v>
      </c>
      <c r="K116" s="43">
        <v>3.65</v>
      </c>
      <c r="L116" s="187" t="s">
        <v>1120</v>
      </c>
      <c r="M116" s="76">
        <v>0.42</v>
      </c>
      <c r="N116" s="201" t="s">
        <v>1119</v>
      </c>
      <c r="O116" s="52">
        <v>1.768</v>
      </c>
      <c r="P116" s="193" t="s">
        <v>1099</v>
      </c>
      <c r="S116" s="38">
        <v>0</v>
      </c>
      <c r="T116" s="39" t="s">
        <v>935</v>
      </c>
      <c r="U116" s="40">
        <v>25</v>
      </c>
      <c r="V116" s="41" t="s">
        <v>935</v>
      </c>
      <c r="W116" s="42" t="s">
        <v>59</v>
      </c>
      <c r="Z116" s="22">
        <v>500</v>
      </c>
      <c r="AB116" s="28" t="s">
        <v>57</v>
      </c>
      <c r="AC116" s="22" t="s">
        <v>58</v>
      </c>
      <c r="AD116" s="22" t="s">
        <v>2167</v>
      </c>
      <c r="AE116" s="22" t="s">
        <v>59</v>
      </c>
      <c r="AF116" s="176" t="s">
        <v>3012</v>
      </c>
      <c r="AG116" s="176" t="s">
        <v>2613</v>
      </c>
      <c r="AI116" s="177" t="s">
        <v>1135</v>
      </c>
      <c r="AL116" s="23" t="s">
        <v>2614</v>
      </c>
      <c r="AM116" s="165" t="s">
        <v>435</v>
      </c>
      <c r="AN116" s="166"/>
      <c r="AO116" s="106" t="s">
        <v>202</v>
      </c>
      <c r="AP116" s="165" t="s">
        <v>516</v>
      </c>
    </row>
    <row r="117" spans="1:42"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2178</v>
      </c>
      <c r="G117" s="205" t="str">
        <f>IF(AND(A117&lt;&gt;"",ISNUMBER(A117)),VLOOKUP(A117,Studies!A:BR,13,FALSE),"")</f>
        <v>PO</v>
      </c>
      <c r="H117" s="138" t="s">
        <v>58</v>
      </c>
      <c r="I117" s="138" t="s">
        <v>3051</v>
      </c>
      <c r="J117" s="205" t="str">
        <f>IF(AND(A117&lt;&gt;"",ISNUMBER(A117)),VLOOKUP(A117,Studies!A:BR,6,FALSE),"")</f>
        <v>Plasma</v>
      </c>
      <c r="K117" s="43">
        <v>0.22</v>
      </c>
      <c r="L117" s="43" t="s">
        <v>2132</v>
      </c>
      <c r="M117" s="201" t="s">
        <v>2242</v>
      </c>
      <c r="N117" s="201" t="s">
        <v>1151</v>
      </c>
      <c r="O117" s="52">
        <v>0.42857139999999999</v>
      </c>
      <c r="P117" s="193" t="s">
        <v>1099</v>
      </c>
      <c r="S117" s="38">
        <v>0</v>
      </c>
      <c r="T117" s="39" t="s">
        <v>935</v>
      </c>
      <c r="U117" s="40">
        <v>336.5</v>
      </c>
      <c r="V117" s="41" t="s">
        <v>935</v>
      </c>
      <c r="W117" s="42" t="s">
        <v>59</v>
      </c>
      <c r="Y117" s="181" t="s">
        <v>2939</v>
      </c>
      <c r="Z117" s="22">
        <v>600</v>
      </c>
      <c r="AB117" s="28" t="s">
        <v>57</v>
      </c>
      <c r="AC117" s="22" t="s">
        <v>58</v>
      </c>
      <c r="AD117" s="22" t="s">
        <v>2239</v>
      </c>
      <c r="AE117" s="22" t="s">
        <v>59</v>
      </c>
      <c r="AF117" s="176" t="s">
        <v>3037</v>
      </c>
      <c r="AG117" s="176" t="s">
        <v>1490</v>
      </c>
    </row>
    <row r="118" spans="1:42"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2178</v>
      </c>
      <c r="G118" s="205" t="str">
        <f>IF(AND(A118&lt;&gt;"",ISNUMBER(A118)),VLOOKUP(A118,Studies!A:BR,13,FALSE),"")</f>
        <v>IV</v>
      </c>
      <c r="H118" s="138" t="s">
        <v>58</v>
      </c>
      <c r="I118" s="138" t="s">
        <v>3051</v>
      </c>
      <c r="J118" s="205" t="str">
        <f>IF(AND(A118&lt;&gt;"",ISNUMBER(A118)),VLOOKUP(A118,Studies!A:BR,6,FALSE),"")</f>
        <v>Plasma</v>
      </c>
      <c r="K118" s="43">
        <v>0.54</v>
      </c>
      <c r="L118" s="43" t="s">
        <v>2132</v>
      </c>
      <c r="M118" s="201" t="s">
        <v>2241</v>
      </c>
      <c r="N118" s="201" t="s">
        <v>1151</v>
      </c>
      <c r="O118" s="52">
        <v>1.097826</v>
      </c>
      <c r="P118" s="193" t="s">
        <v>1099</v>
      </c>
      <c r="S118" s="38">
        <v>0</v>
      </c>
      <c r="T118" s="39" t="s">
        <v>935</v>
      </c>
      <c r="U118" s="40">
        <v>360.5</v>
      </c>
      <c r="V118" s="41" t="s">
        <v>935</v>
      </c>
      <c r="W118" s="42" t="s">
        <v>59</v>
      </c>
      <c r="Y118" s="181" t="s">
        <v>2939</v>
      </c>
      <c r="Z118" s="22">
        <v>600</v>
      </c>
      <c r="AB118" s="28" t="s">
        <v>57</v>
      </c>
      <c r="AC118" s="22" t="s">
        <v>58</v>
      </c>
      <c r="AD118" s="22" t="s">
        <v>2239</v>
      </c>
      <c r="AE118" s="22" t="s">
        <v>59</v>
      </c>
      <c r="AF118" s="176" t="s">
        <v>3037</v>
      </c>
      <c r="AG118" s="176" t="s">
        <v>1490</v>
      </c>
    </row>
    <row r="119" spans="1:42"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3053</v>
      </c>
      <c r="J119" s="205" t="str">
        <f>IF(AND(A119&lt;&gt;"",ISNUMBER(A119)),VLOOKUP(A119,Studies!A:BR,6,FALSE),"")</f>
        <v>Plasma</v>
      </c>
      <c r="K119" s="268">
        <f>9.74/5.67</f>
        <v>1.7178130511463845</v>
      </c>
      <c r="L119" s="43" t="s">
        <v>1099</v>
      </c>
      <c r="M119" s="201"/>
      <c r="N119" s="201"/>
      <c r="S119" s="38">
        <v>2</v>
      </c>
      <c r="T119" s="39">
        <v>4</v>
      </c>
      <c r="U119" s="40">
        <v>3</v>
      </c>
      <c r="V119" s="41">
        <v>5</v>
      </c>
      <c r="W119" s="42" t="s">
        <v>59</v>
      </c>
      <c r="Z119" s="22">
        <v>250</v>
      </c>
      <c r="AB119" s="28" t="s">
        <v>57</v>
      </c>
      <c r="AC119" s="22" t="s">
        <v>58</v>
      </c>
      <c r="AD119" s="22">
        <v>0</v>
      </c>
      <c r="AE119" s="22" t="s">
        <v>59</v>
      </c>
      <c r="AF119" s="176" t="s">
        <v>78</v>
      </c>
      <c r="AG119" s="176" t="s">
        <v>78</v>
      </c>
      <c r="AI119" s="177" t="s">
        <v>2873</v>
      </c>
    </row>
    <row r="120" spans="1:42"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3053</v>
      </c>
      <c r="J120" s="205" t="str">
        <f>IF(AND(A120&lt;&gt;"",ISNUMBER(A120)),VLOOKUP(A120,Studies!A:BR,6,FALSE),"")</f>
        <v>Plasma</v>
      </c>
      <c r="K120" s="268">
        <f>28.3/5.67</f>
        <v>4.9911816578483243</v>
      </c>
      <c r="L120" s="43" t="s">
        <v>1099</v>
      </c>
      <c r="N120" s="201"/>
      <c r="S120" s="38">
        <v>2</v>
      </c>
      <c r="T120" s="39">
        <v>4</v>
      </c>
      <c r="U120" s="40">
        <v>3</v>
      </c>
      <c r="V120" s="41">
        <v>5</v>
      </c>
      <c r="W120" s="42" t="s">
        <v>59</v>
      </c>
      <c r="Z120" s="22">
        <v>1000</v>
      </c>
      <c r="AB120" s="28" t="s">
        <v>57</v>
      </c>
      <c r="AC120" s="22" t="s">
        <v>58</v>
      </c>
      <c r="AD120" s="22">
        <v>0</v>
      </c>
      <c r="AE120" s="22" t="s">
        <v>59</v>
      </c>
      <c r="AF120" s="176" t="s">
        <v>78</v>
      </c>
      <c r="AG120" s="176" t="s">
        <v>78</v>
      </c>
      <c r="AI120" s="177" t="s">
        <v>2873</v>
      </c>
    </row>
    <row r="121" spans="1:42"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3051</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202">
        <v>1</v>
      </c>
      <c r="Y121" s="181" t="s">
        <v>2940</v>
      </c>
      <c r="Z121" s="22">
        <v>450</v>
      </c>
      <c r="AB121" s="28" t="s">
        <v>57</v>
      </c>
      <c r="AD121" s="22" t="s">
        <v>2277</v>
      </c>
      <c r="AE121" s="22" t="s">
        <v>59</v>
      </c>
      <c r="AF121" s="176" t="s">
        <v>3008</v>
      </c>
      <c r="AG121" s="176" t="s">
        <v>1490</v>
      </c>
    </row>
    <row r="122" spans="1:42"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3052</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Y122" s="181" t="s">
        <v>2941</v>
      </c>
      <c r="Z122" s="22">
        <v>200</v>
      </c>
      <c r="AB122" s="28" t="s">
        <v>57</v>
      </c>
      <c r="AD122" s="22" t="s">
        <v>2637</v>
      </c>
      <c r="AE122" s="22" t="s">
        <v>59</v>
      </c>
      <c r="AF122" s="176" t="s">
        <v>3014</v>
      </c>
      <c r="AG122" s="176" t="s">
        <v>1110</v>
      </c>
    </row>
    <row r="123" spans="1:42"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3051</v>
      </c>
      <c r="J123" s="205" t="str">
        <f>IF(AND(A123&lt;&gt;"",ISNUMBER(A123)),VLOOKUP(A123,Studies!A:BR,6,FALSE),"")</f>
        <v>Plasma</v>
      </c>
      <c r="K123" s="43">
        <v>5.0999999999999997E-2</v>
      </c>
      <c r="L123" s="43" t="s">
        <v>1120</v>
      </c>
      <c r="M123" s="76" t="s">
        <v>2787</v>
      </c>
      <c r="N123" s="201" t="s">
        <v>2788</v>
      </c>
      <c r="O123" s="52">
        <v>0.12413793103448276</v>
      </c>
      <c r="P123" s="52" t="s">
        <v>1100</v>
      </c>
      <c r="S123" s="38">
        <v>0</v>
      </c>
      <c r="T123" s="39" t="s">
        <v>935</v>
      </c>
      <c r="U123" s="40">
        <v>113</v>
      </c>
      <c r="V123" s="41" t="s">
        <v>935</v>
      </c>
      <c r="W123" s="42" t="s">
        <v>59</v>
      </c>
      <c r="X123" s="202">
        <v>1</v>
      </c>
      <c r="Y123" s="181" t="s">
        <v>2789</v>
      </c>
      <c r="Z123" s="22">
        <v>600</v>
      </c>
      <c r="AB123" s="28" t="s">
        <v>57</v>
      </c>
      <c r="AC123" s="22" t="s">
        <v>58</v>
      </c>
      <c r="AD123" s="22" t="s">
        <v>4129</v>
      </c>
      <c r="AE123" s="22" t="s">
        <v>59</v>
      </c>
      <c r="AF123" s="176" t="s">
        <v>3011</v>
      </c>
      <c r="AG123" s="176" t="s">
        <v>2790</v>
      </c>
      <c r="AI123" s="177" t="s">
        <v>2648</v>
      </c>
    </row>
    <row r="124" spans="1:42"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3052</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Z124" s="22">
        <v>200</v>
      </c>
      <c r="AB124" s="28" t="s">
        <v>57</v>
      </c>
      <c r="AC124" s="22" t="s">
        <v>58</v>
      </c>
      <c r="AD124" s="22" t="s">
        <v>2653</v>
      </c>
      <c r="AE124" s="22" t="s">
        <v>59</v>
      </c>
      <c r="AF124" s="176" t="s">
        <v>3019</v>
      </c>
      <c r="AG124" s="176" t="s">
        <v>2792</v>
      </c>
      <c r="AI124" s="177" t="s">
        <v>2654</v>
      </c>
    </row>
    <row r="125" spans="1:42"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3052</v>
      </c>
      <c r="J125" s="205" t="str">
        <f>IF(AND(A125&lt;&gt;"",ISNUMBER(A125)),VLOOKUP(A125,Studies!A:BR,6,FALSE),"")</f>
        <v>Plasma</v>
      </c>
      <c r="K125" s="43">
        <v>20.0638618873603</v>
      </c>
      <c r="L125" s="43" t="s">
        <v>2793</v>
      </c>
      <c r="M125" s="76" t="s">
        <v>2794</v>
      </c>
      <c r="N125" s="201" t="s">
        <v>971</v>
      </c>
      <c r="O125" s="52">
        <v>3.1074871263980901</v>
      </c>
      <c r="P125" s="52" t="s">
        <v>2793</v>
      </c>
      <c r="Q125" s="84" t="s">
        <v>2795</v>
      </c>
      <c r="R125" s="84" t="s">
        <v>971</v>
      </c>
      <c r="S125" s="38">
        <v>0</v>
      </c>
      <c r="T125" s="39" t="s">
        <v>935</v>
      </c>
      <c r="U125" s="40">
        <v>73</v>
      </c>
      <c r="V125" s="41" t="s">
        <v>935</v>
      </c>
      <c r="W125" s="42" t="s">
        <v>59</v>
      </c>
      <c r="Y125" s="181" t="s">
        <v>2796</v>
      </c>
      <c r="Z125" s="22">
        <v>400</v>
      </c>
      <c r="AB125" s="28" t="s">
        <v>57</v>
      </c>
      <c r="AD125" s="22" t="s">
        <v>2277</v>
      </c>
      <c r="AE125" s="22" t="s">
        <v>59</v>
      </c>
      <c r="AF125" s="176" t="s">
        <v>3008</v>
      </c>
      <c r="AG125" s="176" t="s">
        <v>2797</v>
      </c>
      <c r="AI125" s="177" t="s">
        <v>2279</v>
      </c>
      <c r="AP125" s="52" t="s">
        <v>2964</v>
      </c>
    </row>
    <row r="126" spans="1:42"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3052</v>
      </c>
      <c r="J126" s="205" t="str">
        <f>IF(AND(A126&lt;&gt;"",ISNUMBER(A126)),VLOOKUP(A126,Studies!A:BR,6,FALSE),"")</f>
        <v>Plasma</v>
      </c>
      <c r="K126" s="43">
        <v>19.0287455476447</v>
      </c>
      <c r="L126" s="43" t="s">
        <v>2793</v>
      </c>
      <c r="M126" s="76" t="s">
        <v>2798</v>
      </c>
      <c r="N126" s="201" t="s">
        <v>971</v>
      </c>
      <c r="O126" s="52">
        <v>2.6854478328357501</v>
      </c>
      <c r="P126" s="52" t="s">
        <v>2793</v>
      </c>
      <c r="Q126" s="84" t="s">
        <v>2799</v>
      </c>
      <c r="R126" s="84" t="s">
        <v>971</v>
      </c>
      <c r="S126" s="38">
        <v>0</v>
      </c>
      <c r="T126" s="39" t="s">
        <v>935</v>
      </c>
      <c r="U126" s="40">
        <v>73</v>
      </c>
      <c r="V126" s="41" t="s">
        <v>935</v>
      </c>
      <c r="W126" s="42" t="s">
        <v>59</v>
      </c>
      <c r="Y126" s="181" t="s">
        <v>2796</v>
      </c>
      <c r="Z126" s="22">
        <v>200</v>
      </c>
      <c r="AB126" s="28" t="s">
        <v>57</v>
      </c>
      <c r="AD126" s="22" t="s">
        <v>2277</v>
      </c>
      <c r="AE126" s="22" t="s">
        <v>59</v>
      </c>
      <c r="AF126" s="176" t="s">
        <v>3008</v>
      </c>
      <c r="AG126" s="176" t="s">
        <v>2797</v>
      </c>
      <c r="AI126" s="177" t="s">
        <v>832</v>
      </c>
      <c r="AP126" s="52" t="s">
        <v>2964</v>
      </c>
    </row>
    <row r="127" spans="1:42"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3052</v>
      </c>
      <c r="J127" s="205" t="str">
        <f>IF(AND(A127&lt;&gt;"",ISNUMBER(A127)),VLOOKUP(A127,Studies!A:BR,6,FALSE),"")</f>
        <v>Plasma</v>
      </c>
      <c r="K127" s="43">
        <v>3.11</v>
      </c>
      <c r="L127" s="43" t="s">
        <v>2713</v>
      </c>
      <c r="O127" s="52">
        <v>1.41</v>
      </c>
      <c r="P127" s="52" t="s">
        <v>334</v>
      </c>
      <c r="S127" s="38">
        <v>0</v>
      </c>
      <c r="T127" s="39" t="s">
        <v>935</v>
      </c>
      <c r="U127" s="40">
        <v>0</v>
      </c>
      <c r="V127" s="41" t="s">
        <v>935</v>
      </c>
      <c r="W127" s="42" t="s">
        <v>59</v>
      </c>
      <c r="Y127" s="181" t="s">
        <v>2800</v>
      </c>
      <c r="Z127" s="22">
        <v>200</v>
      </c>
      <c r="AB127" s="28" t="s">
        <v>57</v>
      </c>
      <c r="AC127" s="22" t="s">
        <v>58</v>
      </c>
      <c r="AD127" s="22">
        <v>0</v>
      </c>
      <c r="AE127" s="22" t="s">
        <v>59</v>
      </c>
      <c r="AF127" s="176" t="s">
        <v>78</v>
      </c>
      <c r="AG127" s="176" t="s">
        <v>78</v>
      </c>
      <c r="AI127" s="177" t="s">
        <v>2338</v>
      </c>
      <c r="AK127" s="23">
        <v>150</v>
      </c>
      <c r="AM127" s="52" t="s">
        <v>613</v>
      </c>
      <c r="AN127" s="52">
        <v>3</v>
      </c>
      <c r="AO127" s="52">
        <v>4</v>
      </c>
      <c r="AP127" s="52" t="s">
        <v>2965</v>
      </c>
    </row>
    <row r="128" spans="1:42"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3052</v>
      </c>
      <c r="J128" s="205" t="str">
        <f>IF(AND(A128&lt;&gt;"",ISNUMBER(A128)),VLOOKUP(A128,Studies!A:BR,6,FALSE),"")</f>
        <v>Plasma</v>
      </c>
      <c r="K128" s="43">
        <v>4.79</v>
      </c>
      <c r="L128" s="43" t="s">
        <v>2713</v>
      </c>
      <c r="O128" s="52">
        <v>1.76</v>
      </c>
      <c r="P128" s="52" t="s">
        <v>334</v>
      </c>
      <c r="S128" s="38">
        <v>0</v>
      </c>
      <c r="T128" s="39" t="s">
        <v>935</v>
      </c>
      <c r="U128" s="40">
        <v>3</v>
      </c>
      <c r="V128" s="41" t="s">
        <v>935</v>
      </c>
      <c r="W128" s="42" t="s">
        <v>59</v>
      </c>
      <c r="Y128" s="181" t="s">
        <v>2800</v>
      </c>
      <c r="Z128" s="22">
        <v>200</v>
      </c>
      <c r="AB128" s="28" t="s">
        <v>57</v>
      </c>
      <c r="AC128" s="22" t="s">
        <v>58</v>
      </c>
      <c r="AD128" s="22">
        <v>0</v>
      </c>
      <c r="AE128" s="22" t="s">
        <v>59</v>
      </c>
      <c r="AF128" s="176" t="s">
        <v>78</v>
      </c>
      <c r="AG128" s="176" t="s">
        <v>78</v>
      </c>
      <c r="AI128" s="177" t="s">
        <v>2338</v>
      </c>
      <c r="AK128" s="23">
        <v>150</v>
      </c>
      <c r="AM128" s="52" t="s">
        <v>2976</v>
      </c>
      <c r="AN128" s="52">
        <v>3</v>
      </c>
      <c r="AP128" s="52" t="s">
        <v>2966</v>
      </c>
    </row>
    <row r="129" spans="1:42"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3052</v>
      </c>
      <c r="J129" s="205" t="str">
        <f>IF(AND(A129&lt;&gt;"",ISNUMBER(A129)),VLOOKUP(A129,Studies!A:BR,6,FALSE),"")</f>
        <v>Plasma</v>
      </c>
      <c r="K129" s="43">
        <v>4.63</v>
      </c>
      <c r="L129" s="43" t="s">
        <v>2713</v>
      </c>
      <c r="O129" s="52">
        <v>1.76</v>
      </c>
      <c r="P129" s="52" t="s">
        <v>334</v>
      </c>
      <c r="S129" s="38">
        <v>0</v>
      </c>
      <c r="T129" s="39" t="s">
        <v>935</v>
      </c>
      <c r="U129" s="40">
        <v>12</v>
      </c>
      <c r="V129" s="41" t="s">
        <v>935</v>
      </c>
      <c r="W129" s="42" t="s">
        <v>59</v>
      </c>
      <c r="Y129" s="181" t="s">
        <v>2800</v>
      </c>
      <c r="Z129" s="22">
        <v>200</v>
      </c>
      <c r="AB129" s="28" t="s">
        <v>57</v>
      </c>
      <c r="AC129" s="22" t="s">
        <v>58</v>
      </c>
      <c r="AD129" s="22">
        <v>0</v>
      </c>
      <c r="AE129" s="22" t="s">
        <v>59</v>
      </c>
      <c r="AF129" s="176" t="s">
        <v>78</v>
      </c>
      <c r="AG129" s="176" t="s">
        <v>78</v>
      </c>
      <c r="AI129" s="177" t="s">
        <v>2338</v>
      </c>
      <c r="AK129" s="23">
        <v>150</v>
      </c>
      <c r="AM129" s="52" t="s">
        <v>2976</v>
      </c>
      <c r="AN129" s="52">
        <v>3</v>
      </c>
      <c r="AP129" s="52" t="s">
        <v>2967</v>
      </c>
    </row>
    <row r="130" spans="1:42"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3052</v>
      </c>
      <c r="J130" s="205" t="str">
        <f>IF(AND(A130&lt;&gt;"",ISNUMBER(A130)),VLOOKUP(A130,Studies!A:BR,6,FALSE),"")</f>
        <v>Plasma</v>
      </c>
      <c r="K130" s="43">
        <v>3.82</v>
      </c>
      <c r="L130" s="43" t="s">
        <v>2713</v>
      </c>
      <c r="O130" s="52">
        <v>1.71</v>
      </c>
      <c r="P130" s="52" t="s">
        <v>334</v>
      </c>
      <c r="S130" s="38">
        <v>0</v>
      </c>
      <c r="T130" s="39" t="s">
        <v>935</v>
      </c>
      <c r="U130" s="40">
        <v>24</v>
      </c>
      <c r="V130" s="41" t="s">
        <v>935</v>
      </c>
      <c r="W130" s="42" t="s">
        <v>59</v>
      </c>
      <c r="Y130" s="181" t="s">
        <v>2800</v>
      </c>
      <c r="Z130" s="22">
        <v>200</v>
      </c>
      <c r="AB130" s="28" t="s">
        <v>57</v>
      </c>
      <c r="AC130" s="22" t="s">
        <v>58</v>
      </c>
      <c r="AD130" s="22">
        <v>0</v>
      </c>
      <c r="AE130" s="22" t="s">
        <v>59</v>
      </c>
      <c r="AF130" s="176" t="s">
        <v>78</v>
      </c>
      <c r="AG130" s="176" t="s">
        <v>78</v>
      </c>
      <c r="AI130" s="177" t="s">
        <v>2338</v>
      </c>
      <c r="AK130" s="23">
        <v>150</v>
      </c>
      <c r="AM130" s="52" t="s">
        <v>2976</v>
      </c>
      <c r="AN130" s="52">
        <v>3</v>
      </c>
      <c r="AP130" s="52" t="s">
        <v>2977</v>
      </c>
    </row>
    <row r="131" spans="1:42"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3052</v>
      </c>
      <c r="J131" s="205" t="str">
        <f>IF(AND(A131&lt;&gt;"",ISNUMBER(A131)),VLOOKUP(A131,Studies!A:BR,6,FALSE),"")</f>
        <v>Plasma</v>
      </c>
      <c r="K131" s="43">
        <f>772/100+1</f>
        <v>8.7199999999999989</v>
      </c>
      <c r="L131" s="43" t="s">
        <v>2615</v>
      </c>
      <c r="M131" s="76">
        <f>596/100</f>
        <v>5.96</v>
      </c>
      <c r="N131" s="76" t="s">
        <v>78</v>
      </c>
      <c r="O131" s="52">
        <f>268/100+1</f>
        <v>3.68</v>
      </c>
      <c r="P131" s="52" t="s">
        <v>2615</v>
      </c>
      <c r="Q131" s="84">
        <f>222/100</f>
        <v>2.2200000000000002</v>
      </c>
      <c r="R131" s="84" t="s">
        <v>78</v>
      </c>
      <c r="S131" s="38">
        <v>0</v>
      </c>
      <c r="T131" s="39" t="s">
        <v>935</v>
      </c>
      <c r="U131" s="40">
        <v>265</v>
      </c>
      <c r="V131" s="41" t="s">
        <v>935</v>
      </c>
      <c r="W131" s="42" t="s">
        <v>59</v>
      </c>
      <c r="Z131" s="176">
        <v>200</v>
      </c>
      <c r="AA131" s="180"/>
      <c r="AB131" s="180" t="s">
        <v>57</v>
      </c>
      <c r="AC131" s="176"/>
      <c r="AD131" s="22" t="s">
        <v>2616</v>
      </c>
      <c r="AE131" s="176" t="s">
        <v>59</v>
      </c>
      <c r="AF131" s="176" t="s">
        <v>3038</v>
      </c>
      <c r="AG131" s="176" t="s">
        <v>2617</v>
      </c>
      <c r="AH131" s="177" t="s">
        <v>834</v>
      </c>
      <c r="AJ131" s="178"/>
      <c r="AK131" s="177"/>
      <c r="AL131" s="177"/>
    </row>
    <row r="132" spans="1:42"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3052</v>
      </c>
      <c r="J132" s="205" t="str">
        <f>IF(AND(A132&lt;&gt;"",ISNUMBER(A132)),VLOOKUP(A132,Studies!A:BR,6,FALSE),"")</f>
        <v>Plasma</v>
      </c>
      <c r="K132" s="43">
        <f>66/100+1</f>
        <v>1.6600000000000001</v>
      </c>
      <c r="L132" s="43" t="s">
        <v>2615</v>
      </c>
      <c r="M132" s="76">
        <f>80/100</f>
        <v>0.8</v>
      </c>
      <c r="N132" s="76" t="s">
        <v>78</v>
      </c>
      <c r="O132" s="52">
        <f>63/100+1</f>
        <v>1.63</v>
      </c>
      <c r="P132" s="52" t="s">
        <v>2615</v>
      </c>
      <c r="Q132" s="84">
        <f>107/100</f>
        <v>1.07</v>
      </c>
      <c r="R132" s="84" t="s">
        <v>78</v>
      </c>
      <c r="S132" s="38">
        <v>0</v>
      </c>
      <c r="T132" s="39" t="s">
        <v>935</v>
      </c>
      <c r="U132" s="40">
        <v>265</v>
      </c>
      <c r="V132" s="41" t="s">
        <v>935</v>
      </c>
      <c r="W132" s="42" t="s">
        <v>59</v>
      </c>
      <c r="Z132" s="176" t="s">
        <v>2606</v>
      </c>
      <c r="AA132" s="180"/>
      <c r="AB132" s="180" t="s">
        <v>57</v>
      </c>
      <c r="AC132" s="176"/>
      <c r="AD132" s="22" t="s">
        <v>2618</v>
      </c>
      <c r="AE132" s="176" t="s">
        <v>59</v>
      </c>
      <c r="AF132" s="176" t="s">
        <v>3039</v>
      </c>
      <c r="AG132" s="176" t="s">
        <v>2968</v>
      </c>
      <c r="AH132" s="177" t="s">
        <v>2619</v>
      </c>
      <c r="AJ132" s="178"/>
      <c r="AK132" s="177"/>
      <c r="AL132" s="177"/>
    </row>
    <row r="133" spans="1:42"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3052</v>
      </c>
      <c r="J133" s="205" t="str">
        <f>IF(AND(A133&lt;&gt;"",ISNUMBER(A133)),VLOOKUP(A133,Studies!A:BR,6,FALSE),"")</f>
        <v>Plasma</v>
      </c>
      <c r="K133" s="43">
        <v>2.89</v>
      </c>
      <c r="L133" s="43" t="s">
        <v>2620</v>
      </c>
      <c r="M133" s="76" t="s">
        <v>2638</v>
      </c>
      <c r="N133" s="76" t="s">
        <v>1151</v>
      </c>
      <c r="S133" s="38">
        <v>0</v>
      </c>
      <c r="T133" s="39" t="s">
        <v>935</v>
      </c>
      <c r="U133" s="40">
        <v>73</v>
      </c>
      <c r="V133" s="41" t="s">
        <v>935</v>
      </c>
      <c r="W133" s="42" t="s">
        <v>59</v>
      </c>
      <c r="X133" s="202">
        <v>1</v>
      </c>
      <c r="Y133" s="181" t="s">
        <v>2734</v>
      </c>
      <c r="Z133" s="22">
        <v>400</v>
      </c>
      <c r="AA133" s="180"/>
      <c r="AB133" s="180" t="s">
        <v>57</v>
      </c>
      <c r="AC133" s="22" t="s">
        <v>58</v>
      </c>
      <c r="AD133" s="22" t="s">
        <v>2639</v>
      </c>
      <c r="AE133" s="176" t="s">
        <v>59</v>
      </c>
      <c r="AF133" s="176" t="s">
        <v>3008</v>
      </c>
      <c r="AG133" s="176" t="s">
        <v>2640</v>
      </c>
      <c r="AH133" s="177" t="s">
        <v>2641</v>
      </c>
      <c r="AI133" s="177" t="s">
        <v>2642</v>
      </c>
      <c r="AK133" s="177"/>
      <c r="AL133" s="177"/>
    </row>
    <row r="134" spans="1:42"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AC134</f>
        <v>PO</v>
      </c>
      <c r="I134" s="138" t="s">
        <v>3051</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202">
        <v>1</v>
      </c>
      <c r="Y134" s="181" t="s">
        <v>1105</v>
      </c>
      <c r="Z134" s="22">
        <v>600</v>
      </c>
      <c r="AA134" s="180"/>
      <c r="AB134" s="180" t="s">
        <v>57</v>
      </c>
      <c r="AC134" s="22" t="s">
        <v>58</v>
      </c>
      <c r="AD134" s="176" t="s">
        <v>4270</v>
      </c>
      <c r="AE134" s="176" t="s">
        <v>59</v>
      </c>
      <c r="AF134" s="176" t="s">
        <v>3029</v>
      </c>
      <c r="AI134" s="177" t="s">
        <v>1106</v>
      </c>
      <c r="AK134" s="177"/>
      <c r="AL134" s="177" t="s">
        <v>1107</v>
      </c>
      <c r="AM134" s="52" t="s">
        <v>61</v>
      </c>
    </row>
    <row r="135" spans="1:42"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3052</v>
      </c>
      <c r="J135" s="205" t="str">
        <f>IF(AND(A135&lt;&gt;"",ISNUMBER(A135)),VLOOKUP(A135,Studies!A:BR,6,FALSE),"")</f>
        <v>Plasma</v>
      </c>
      <c r="K135" s="43">
        <v>4.7699999999999996</v>
      </c>
      <c r="L135" s="43" t="s">
        <v>2620</v>
      </c>
      <c r="M135" s="76" t="s">
        <v>2646</v>
      </c>
      <c r="N135" s="76" t="s">
        <v>1151</v>
      </c>
      <c r="O135" s="52">
        <v>1.45</v>
      </c>
      <c r="P135" s="52" t="s">
        <v>2620</v>
      </c>
      <c r="Q135" s="84" t="s">
        <v>2647</v>
      </c>
      <c r="R135" s="84" t="s">
        <v>1151</v>
      </c>
      <c r="S135" s="38">
        <v>0</v>
      </c>
      <c r="T135" s="39" t="s">
        <v>935</v>
      </c>
      <c r="U135" s="40">
        <v>73</v>
      </c>
      <c r="V135" s="41" t="s">
        <v>935</v>
      </c>
      <c r="W135" s="42" t="s">
        <v>59</v>
      </c>
      <c r="X135" s="202">
        <v>1</v>
      </c>
      <c r="Z135" s="176">
        <v>400</v>
      </c>
      <c r="AA135" s="180"/>
      <c r="AB135" s="180" t="s">
        <v>57</v>
      </c>
      <c r="AC135" s="176"/>
      <c r="AD135" s="176" t="s">
        <v>2639</v>
      </c>
      <c r="AE135" s="176" t="s">
        <v>59</v>
      </c>
      <c r="AF135" s="176" t="s">
        <v>3008</v>
      </c>
      <c r="AG135" s="176" t="s">
        <v>2640</v>
      </c>
      <c r="AH135" s="23" t="s">
        <v>834</v>
      </c>
      <c r="AI135" s="177" t="s">
        <v>2970</v>
      </c>
    </row>
    <row r="136" spans="1:42"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AC136</f>
        <v>PO</v>
      </c>
      <c r="I136" s="138" t="s">
        <v>3051</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202">
        <v>1</v>
      </c>
      <c r="Y136" s="181" t="s">
        <v>1105</v>
      </c>
      <c r="Z136" s="176">
        <v>600</v>
      </c>
      <c r="AA136" s="180"/>
      <c r="AB136" s="180" t="s">
        <v>57</v>
      </c>
      <c r="AC136" s="176" t="s">
        <v>58</v>
      </c>
      <c r="AD136" s="176" t="s">
        <v>4270</v>
      </c>
      <c r="AE136" s="176" t="s">
        <v>59</v>
      </c>
      <c r="AF136" s="176" t="s">
        <v>3029</v>
      </c>
      <c r="AH136" s="177"/>
      <c r="AI136" s="177" t="s">
        <v>1106</v>
      </c>
      <c r="AJ136" s="178"/>
      <c r="AK136" s="177"/>
      <c r="AL136" s="177" t="s">
        <v>1107</v>
      </c>
      <c r="AM136" s="52" t="s">
        <v>61</v>
      </c>
    </row>
    <row r="137" spans="1:42"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3052</v>
      </c>
      <c r="J137" s="205" t="str">
        <f>IF(AND(A137&lt;&gt;"",ISNUMBER(A137)),VLOOKUP(A137,Studies!A:BR,6,FALSE),"")</f>
        <v>Plasma</v>
      </c>
      <c r="K137" s="43">
        <v>7.04</v>
      </c>
      <c r="L137" s="43" t="s">
        <v>2132</v>
      </c>
      <c r="M137" s="76" t="s">
        <v>2621</v>
      </c>
      <c r="N137" s="76" t="s">
        <v>1151</v>
      </c>
      <c r="O137" s="52">
        <v>3.71</v>
      </c>
      <c r="P137" s="52" t="s">
        <v>2132</v>
      </c>
      <c r="Q137" s="84" t="s">
        <v>2622</v>
      </c>
      <c r="R137" s="84" t="s">
        <v>1151</v>
      </c>
      <c r="S137" s="38">
        <v>0</v>
      </c>
      <c r="T137" s="39" t="s">
        <v>935</v>
      </c>
      <c r="U137" s="40">
        <v>72</v>
      </c>
      <c r="V137" s="41" t="s">
        <v>935</v>
      </c>
      <c r="W137" s="42" t="s">
        <v>59</v>
      </c>
      <c r="Y137" s="181" t="s">
        <v>2623</v>
      </c>
      <c r="Z137" s="22">
        <v>200</v>
      </c>
      <c r="AA137" s="180"/>
      <c r="AB137" s="180" t="s">
        <v>57</v>
      </c>
      <c r="AC137" s="22" t="s">
        <v>58</v>
      </c>
      <c r="AD137" s="22" t="s">
        <v>2624</v>
      </c>
      <c r="AE137" s="176" t="s">
        <v>59</v>
      </c>
      <c r="AF137" s="176" t="s">
        <v>3011</v>
      </c>
      <c r="AG137" s="176" t="s">
        <v>2625</v>
      </c>
      <c r="AH137" s="177" t="s">
        <v>831</v>
      </c>
      <c r="AI137" s="177" t="s">
        <v>2626</v>
      </c>
      <c r="AK137" s="177"/>
      <c r="AL137" s="177"/>
    </row>
    <row r="138" spans="1:42"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3051</v>
      </c>
      <c r="J138" s="205" t="str">
        <f>IF(AND(A138&lt;&gt;"",ISNUMBER(A138)),VLOOKUP(A138,Studies!A:BR,6,FALSE),"")</f>
        <v>Plasma</v>
      </c>
      <c r="K138" s="43">
        <f>0.46*X138</f>
        <v>1.1500000000000001</v>
      </c>
      <c r="L138" s="187" t="s">
        <v>2620</v>
      </c>
      <c r="M138" s="76" t="str">
        <f>0.41*2.5&amp;" - "&amp;0.51*2.5</f>
        <v>1.025 - 1.275</v>
      </c>
      <c r="N138" s="76" t="s">
        <v>1151</v>
      </c>
      <c r="S138" s="38">
        <v>0</v>
      </c>
      <c r="T138" s="39" t="s">
        <v>935</v>
      </c>
      <c r="U138" s="40">
        <v>216</v>
      </c>
      <c r="V138" s="41" t="s">
        <v>935</v>
      </c>
      <c r="W138" s="42" t="s">
        <v>59</v>
      </c>
      <c r="X138" s="202">
        <v>2.5</v>
      </c>
      <c r="Y138" s="181" t="s">
        <v>4276</v>
      </c>
      <c r="Z138" s="22">
        <v>600</v>
      </c>
      <c r="AB138" s="28" t="s">
        <v>57</v>
      </c>
      <c r="AC138" s="176" t="s">
        <v>58</v>
      </c>
      <c r="AD138" s="22" t="s">
        <v>2611</v>
      </c>
      <c r="AE138" s="22" t="s">
        <v>59</v>
      </c>
      <c r="AF138" s="176" t="s">
        <v>3010</v>
      </c>
      <c r="AG138" s="176" t="s">
        <v>2643</v>
      </c>
      <c r="AH138" s="23" t="s">
        <v>2644</v>
      </c>
      <c r="AI138" s="177" t="s">
        <v>2645</v>
      </c>
    </row>
    <row r="139" spans="1:42"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1108</v>
      </c>
      <c r="G139" s="205" t="str">
        <f>IF(AND(A139&lt;&gt;"",ISNUMBER(A139)),VLOOKUP(A139,Studies!A:BR,13,FALSE),"")</f>
        <v>PO</v>
      </c>
      <c r="H139" s="68" t="s">
        <v>58</v>
      </c>
      <c r="I139" s="138" t="s">
        <v>3053</v>
      </c>
      <c r="J139" s="205" t="str">
        <f>IF(AND(A139&lt;&gt;"",ISNUMBER(A139)),VLOOKUP(A139,Studies!A:BR,6,FALSE),"")</f>
        <v>Plasma</v>
      </c>
      <c r="K139" s="43">
        <v>4.84</v>
      </c>
      <c r="L139" s="187" t="s">
        <v>2132</v>
      </c>
      <c r="M139" s="76" t="s">
        <v>2631</v>
      </c>
      <c r="N139" s="76" t="s">
        <v>1151</v>
      </c>
      <c r="O139" s="52">
        <v>2.69</v>
      </c>
      <c r="P139" s="52" t="s">
        <v>2132</v>
      </c>
      <c r="Q139" s="84" t="s">
        <v>2632</v>
      </c>
      <c r="R139" s="84" t="s">
        <v>1151</v>
      </c>
      <c r="S139" s="38">
        <v>0</v>
      </c>
      <c r="T139" s="39" t="s">
        <v>935</v>
      </c>
      <c r="U139" s="40">
        <v>72</v>
      </c>
      <c r="V139" s="41" t="s">
        <v>935</v>
      </c>
      <c r="W139" s="42" t="s">
        <v>59</v>
      </c>
      <c r="Y139" s="181" t="s">
        <v>2633</v>
      </c>
      <c r="Z139" s="22">
        <v>500</v>
      </c>
      <c r="AB139" s="28" t="s">
        <v>57</v>
      </c>
      <c r="AC139" s="176" t="s">
        <v>58</v>
      </c>
      <c r="AD139" s="22" t="s">
        <v>2634</v>
      </c>
      <c r="AE139" s="22" t="s">
        <v>59</v>
      </c>
      <c r="AF139" s="176" t="s">
        <v>3032</v>
      </c>
      <c r="AG139" s="176" t="s">
        <v>2635</v>
      </c>
      <c r="AH139" s="23" t="s">
        <v>1128</v>
      </c>
      <c r="AI139" s="177" t="s">
        <v>2636</v>
      </c>
    </row>
    <row r="140" spans="1:42"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1108</v>
      </c>
      <c r="G140" s="205" t="str">
        <f>IF(AND(A140&lt;&gt;"",ISNUMBER(A140)),VLOOKUP(A140,Studies!A:BR,13,FALSE),"")</f>
        <v>PO</v>
      </c>
      <c r="H140" s="68" t="s">
        <v>58</v>
      </c>
      <c r="I140" s="138" t="s">
        <v>3053</v>
      </c>
      <c r="J140" s="205" t="str">
        <f>IF(AND(A140&lt;&gt;"",ISNUMBER(A140)),VLOOKUP(A140,Studies!A:BR,6,FALSE),"")</f>
        <v>Plasma</v>
      </c>
      <c r="K140" s="187">
        <v>5.0599999999999996</v>
      </c>
      <c r="L140" s="187" t="s">
        <v>2582</v>
      </c>
      <c r="M140" s="76">
        <v>0.44</v>
      </c>
      <c r="N140" s="76" t="s">
        <v>1119</v>
      </c>
      <c r="O140" s="193">
        <v>1.968</v>
      </c>
      <c r="P140" s="193" t="s">
        <v>1099</v>
      </c>
      <c r="S140" s="38">
        <v>0</v>
      </c>
      <c r="T140" s="39" t="s">
        <v>935</v>
      </c>
      <c r="U140" s="40">
        <v>25</v>
      </c>
      <c r="V140" s="41" t="s">
        <v>935</v>
      </c>
      <c r="W140" s="186" t="s">
        <v>59</v>
      </c>
      <c r="Z140" s="176">
        <v>500</v>
      </c>
      <c r="AA140" s="180"/>
      <c r="AB140" s="180" t="s">
        <v>57</v>
      </c>
      <c r="AC140" s="176" t="s">
        <v>58</v>
      </c>
      <c r="AD140" s="22" t="s">
        <v>2167</v>
      </c>
      <c r="AE140" s="176" t="s">
        <v>59</v>
      </c>
      <c r="AF140" s="176" t="s">
        <v>3012</v>
      </c>
      <c r="AG140" s="176" t="s">
        <v>2613</v>
      </c>
      <c r="AH140" s="177"/>
      <c r="AI140" s="177" t="s">
        <v>1135</v>
      </c>
      <c r="AJ140" s="178"/>
      <c r="AK140" s="177"/>
      <c r="AL140" s="177" t="s">
        <v>2614</v>
      </c>
      <c r="AM140" s="52" t="s">
        <v>642</v>
      </c>
      <c r="AO140" s="52">
        <v>4</v>
      </c>
      <c r="AP140" s="52" t="s">
        <v>516</v>
      </c>
    </row>
    <row r="141" spans="1:42"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3052</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Y141" s="181" t="s">
        <v>2605</v>
      </c>
      <c r="Z141" s="176" t="s">
        <v>2606</v>
      </c>
      <c r="AA141" s="180"/>
      <c r="AB141" s="180" t="s">
        <v>57</v>
      </c>
      <c r="AC141" s="176" t="s">
        <v>58</v>
      </c>
      <c r="AD141" s="22" t="s">
        <v>2607</v>
      </c>
      <c r="AE141" s="176" t="s">
        <v>59</v>
      </c>
      <c r="AF141" s="176" t="s">
        <v>3041</v>
      </c>
      <c r="AG141" s="176" t="s">
        <v>2608</v>
      </c>
      <c r="AH141" s="177" t="s">
        <v>2402</v>
      </c>
      <c r="AI141" s="177" t="s">
        <v>2403</v>
      </c>
      <c r="AJ141" s="178"/>
      <c r="AK141" s="177"/>
      <c r="AL141" s="177" t="s">
        <v>2609</v>
      </c>
      <c r="AM141" s="52" t="s">
        <v>642</v>
      </c>
      <c r="AP141" s="52" t="s">
        <v>2397</v>
      </c>
    </row>
    <row r="142" spans="1:42"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2030</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Y142" s="181" t="s">
        <v>2612</v>
      </c>
      <c r="Z142" s="176">
        <v>1</v>
      </c>
      <c r="AA142" s="180"/>
      <c r="AB142" s="180" t="s">
        <v>57</v>
      </c>
      <c r="AC142" s="176" t="s">
        <v>58</v>
      </c>
      <c r="AD142" s="22" t="s">
        <v>2399</v>
      </c>
      <c r="AE142" s="176" t="s">
        <v>59</v>
      </c>
      <c r="AF142" s="176" t="s">
        <v>3026</v>
      </c>
      <c r="AG142" s="176" t="s">
        <v>2396</v>
      </c>
      <c r="AH142" s="177" t="s">
        <v>2264</v>
      </c>
      <c r="AI142" s="177" t="s">
        <v>1882</v>
      </c>
      <c r="AJ142" s="178"/>
      <c r="AK142" s="177"/>
      <c r="AL142" s="177"/>
      <c r="AM142" s="52" t="s">
        <v>642</v>
      </c>
      <c r="AP142" s="52" t="s">
        <v>2397</v>
      </c>
    </row>
    <row r="143" spans="1:42"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3053</v>
      </c>
      <c r="J143" s="205" t="str">
        <f>IF(AND(A143&lt;&gt;"",ISNUMBER(A143)),VLOOKUP(A143,Studies!A:BR,6,FALSE),"")</f>
        <v>Plasma</v>
      </c>
      <c r="K143" s="187">
        <v>2.9166666666666665</v>
      </c>
      <c r="L143" s="187" t="s">
        <v>2713</v>
      </c>
      <c r="O143" s="193">
        <v>1.9692307692307693</v>
      </c>
      <c r="P143" s="193" t="s">
        <v>2713</v>
      </c>
      <c r="S143" s="38">
        <v>0</v>
      </c>
      <c r="T143" s="39" t="s">
        <v>935</v>
      </c>
      <c r="U143" s="40">
        <v>25</v>
      </c>
      <c r="V143" s="41" t="s">
        <v>935</v>
      </c>
      <c r="W143" s="186" t="s">
        <v>59</v>
      </c>
      <c r="Z143" s="176">
        <v>80</v>
      </c>
      <c r="AA143" s="180"/>
      <c r="AB143" s="180" t="s">
        <v>57</v>
      </c>
      <c r="AC143" s="176" t="s">
        <v>58</v>
      </c>
      <c r="AD143" s="22" t="s">
        <v>2415</v>
      </c>
      <c r="AE143" s="176" t="s">
        <v>59</v>
      </c>
      <c r="AF143" s="176" t="s">
        <v>3040</v>
      </c>
      <c r="AG143" s="176" t="s">
        <v>2602</v>
      </c>
      <c r="AH143" s="177" t="s">
        <v>2603</v>
      </c>
      <c r="AI143" s="177" t="s">
        <v>2604</v>
      </c>
      <c r="AJ143" s="178"/>
      <c r="AK143" s="177"/>
      <c r="AL143" s="177"/>
    </row>
    <row r="144" spans="1:42"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3053</v>
      </c>
      <c r="J144" s="205" t="str">
        <f>IF(AND(A144&lt;&gt;"",ISNUMBER(A144)),VLOOKUP(A144,Studies!A:BR,6,FALSE),"")</f>
        <v>Plasma</v>
      </c>
      <c r="K144" s="43">
        <v>1.4523809523809523</v>
      </c>
      <c r="L144" s="43" t="s">
        <v>2713</v>
      </c>
      <c r="S144" s="38">
        <v>0</v>
      </c>
      <c r="T144" s="39">
        <v>24</v>
      </c>
      <c r="U144" s="40">
        <v>168</v>
      </c>
      <c r="V144" s="41">
        <v>192</v>
      </c>
      <c r="W144" s="42" t="s">
        <v>59</v>
      </c>
      <c r="Y144" s="181" t="s">
        <v>2649</v>
      </c>
      <c r="Z144" s="22">
        <v>240</v>
      </c>
      <c r="AB144" s="180" t="s">
        <v>57</v>
      </c>
      <c r="AD144" s="22" t="s">
        <v>2607</v>
      </c>
      <c r="AE144" s="22" t="s">
        <v>59</v>
      </c>
      <c r="AF144" s="176" t="s">
        <v>3013</v>
      </c>
      <c r="AG144" s="176" t="s">
        <v>91</v>
      </c>
      <c r="AH144" s="23" t="s">
        <v>2650</v>
      </c>
      <c r="AI144" s="177" t="s">
        <v>2651</v>
      </c>
    </row>
    <row r="145" spans="1:42"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3052</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Y145" s="181" t="s">
        <v>2807</v>
      </c>
      <c r="Z145" s="176" t="s">
        <v>2606</v>
      </c>
      <c r="AA145" s="180"/>
      <c r="AB145" s="180" t="s">
        <v>57</v>
      </c>
      <c r="AC145" s="22" t="s">
        <v>58</v>
      </c>
      <c r="AD145" s="22" t="s">
        <v>2611</v>
      </c>
      <c r="AE145" s="22" t="s">
        <v>59</v>
      </c>
      <c r="AF145" s="176" t="s">
        <v>3041</v>
      </c>
      <c r="AG145" s="176" t="s">
        <v>2797</v>
      </c>
      <c r="AH145" s="23" t="s">
        <v>2808</v>
      </c>
      <c r="AJ145" s="178"/>
      <c r="AK145" s="177"/>
      <c r="AL145" s="177"/>
      <c r="AM145" s="52" t="s">
        <v>642</v>
      </c>
      <c r="AP145" s="52" t="s">
        <v>2397</v>
      </c>
    </row>
    <row r="146" spans="1:42"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2030</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Y146" s="181" t="s">
        <v>2610</v>
      </c>
      <c r="Z146" s="22">
        <v>1</v>
      </c>
      <c r="AB146" s="28" t="s">
        <v>57</v>
      </c>
      <c r="AC146" s="22" t="s">
        <v>58</v>
      </c>
      <c r="AD146" s="22" t="s">
        <v>2399</v>
      </c>
      <c r="AE146" s="22" t="s">
        <v>59</v>
      </c>
      <c r="AF146" s="176" t="s">
        <v>3026</v>
      </c>
      <c r="AG146" s="176" t="s">
        <v>2396</v>
      </c>
      <c r="AH146" s="23" t="s">
        <v>2264</v>
      </c>
      <c r="AI146" s="177" t="s">
        <v>1882</v>
      </c>
      <c r="AM146" s="193" t="s">
        <v>642</v>
      </c>
      <c r="AN146" s="193"/>
      <c r="AO146" s="193"/>
      <c r="AP146" s="193" t="s">
        <v>2397</v>
      </c>
    </row>
    <row r="147" spans="1:42"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3053</v>
      </c>
      <c r="J147" s="205" t="str">
        <f>IF(AND(A147&lt;&gt;"",ISNUMBER(A147)),VLOOKUP(A147,Studies!A:BR,6,FALSE),"")</f>
        <v>Plasma</v>
      </c>
      <c r="K147" s="43">
        <v>3.5056179775280896</v>
      </c>
      <c r="L147" s="43" t="s">
        <v>2713</v>
      </c>
      <c r="M147" s="201"/>
      <c r="P147" s="193"/>
      <c r="R147" s="202"/>
      <c r="S147" s="38">
        <v>24</v>
      </c>
      <c r="T147" s="39" t="s">
        <v>935</v>
      </c>
      <c r="U147" s="40">
        <v>192</v>
      </c>
      <c r="V147" s="41" t="s">
        <v>935</v>
      </c>
      <c r="W147" s="42" t="s">
        <v>59</v>
      </c>
      <c r="Y147" s="181" t="s">
        <v>2652</v>
      </c>
      <c r="Z147" s="22">
        <v>240</v>
      </c>
      <c r="AB147" s="28" t="s">
        <v>57</v>
      </c>
      <c r="AD147" s="22" t="s">
        <v>2607</v>
      </c>
      <c r="AE147" s="22" t="s">
        <v>59</v>
      </c>
      <c r="AF147" s="176" t="s">
        <v>3013</v>
      </c>
      <c r="AG147" s="176" t="s">
        <v>91</v>
      </c>
      <c r="AH147" s="23" t="s">
        <v>2650</v>
      </c>
      <c r="AI147" s="177" t="s">
        <v>2651</v>
      </c>
    </row>
    <row r="148" spans="1:42"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3051</v>
      </c>
      <c r="J148" s="205" t="str">
        <f>IF(AND(A148&lt;&gt;"",ISNUMBER(A148)),VLOOKUP(A148,Studies!A:BR,6,FALSE),"")</f>
        <v>Plasma</v>
      </c>
      <c r="K148" s="187">
        <f>0.49*X148</f>
        <v>1.2250000000000001</v>
      </c>
      <c r="L148" s="43" t="s">
        <v>2620</v>
      </c>
      <c r="M148" s="76" t="str">
        <f>0.46*2.5&amp;" - "&amp;0.53*2.5</f>
        <v>1.15 - 1.325</v>
      </c>
      <c r="N148" s="76" t="s">
        <v>1151</v>
      </c>
      <c r="O148" s="52">
        <f>0.71*X148</f>
        <v>1.7749999999999999</v>
      </c>
      <c r="P148" s="193" t="s">
        <v>2620</v>
      </c>
      <c r="Q148" s="84" t="str">
        <f>0.68*2.5&amp;" - "&amp;0.76*2.5</f>
        <v>1.7 - 1.9</v>
      </c>
      <c r="R148" s="84" t="s">
        <v>1151</v>
      </c>
      <c r="S148" s="38">
        <v>0</v>
      </c>
      <c r="T148" s="39" t="s">
        <v>935</v>
      </c>
      <c r="U148" s="40">
        <v>216</v>
      </c>
      <c r="V148" s="41" t="s">
        <v>935</v>
      </c>
      <c r="W148" s="42" t="s">
        <v>59</v>
      </c>
      <c r="X148" s="202">
        <v>2.5</v>
      </c>
      <c r="Y148" s="181" t="s">
        <v>4275</v>
      </c>
      <c r="Z148" s="22">
        <v>600</v>
      </c>
      <c r="AB148" s="28" t="s">
        <v>57</v>
      </c>
      <c r="AC148" s="22" t="s">
        <v>58</v>
      </c>
      <c r="AD148" s="22" t="s">
        <v>2611</v>
      </c>
      <c r="AE148" s="22" t="s">
        <v>59</v>
      </c>
      <c r="AF148" s="176" t="s">
        <v>3010</v>
      </c>
      <c r="AG148" s="176" t="s">
        <v>2643</v>
      </c>
      <c r="AH148" s="23" t="s">
        <v>1138</v>
      </c>
      <c r="AI148" s="177" t="s">
        <v>2645</v>
      </c>
    </row>
    <row r="149" spans="1:42"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AC149</f>
        <v>PO</v>
      </c>
      <c r="I149" s="138" t="s">
        <v>3051</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X149" s="202">
        <v>1</v>
      </c>
      <c r="Z149" s="22">
        <v>600</v>
      </c>
      <c r="AB149" s="28" t="s">
        <v>57</v>
      </c>
      <c r="AC149" s="22" t="s">
        <v>58</v>
      </c>
      <c r="AD149" s="22" t="s">
        <v>1142</v>
      </c>
      <c r="AE149" s="22" t="s">
        <v>59</v>
      </c>
      <c r="AF149" s="176" t="s">
        <v>3013</v>
      </c>
      <c r="AG149" s="176" t="s">
        <v>91</v>
      </c>
      <c r="AH149" s="23" t="s">
        <v>1138</v>
      </c>
      <c r="AI149" s="177" t="s">
        <v>1143</v>
      </c>
    </row>
    <row r="150" spans="1:42"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1108</v>
      </c>
      <c r="G150" s="205" t="str">
        <f>IF(AND(A150&lt;&gt;"",ISNUMBER(A150)),VLOOKUP(A150,Studies!A:BR,13,FALSE),"")</f>
        <v>PO</v>
      </c>
      <c r="H150" s="68" t="s">
        <v>58</v>
      </c>
      <c r="I150" s="138" t="s">
        <v>3053</v>
      </c>
      <c r="J150" s="205" t="str">
        <f>IF(AND(A150&lt;&gt;"",ISNUMBER(A150)),VLOOKUP(A150,Studies!A:BR,6,FALSE),"")</f>
        <v>Plasma</v>
      </c>
      <c r="K150" s="43">
        <v>1.9</v>
      </c>
      <c r="L150" s="43" t="s">
        <v>993</v>
      </c>
      <c r="M150" s="76" t="s">
        <v>2666</v>
      </c>
      <c r="N150" s="76" t="s">
        <v>1096</v>
      </c>
      <c r="O150" s="52">
        <f>12.6/7.2</f>
        <v>1.75</v>
      </c>
      <c r="P150" s="52" t="s">
        <v>1100</v>
      </c>
      <c r="S150" s="38">
        <v>0</v>
      </c>
      <c r="T150" s="39">
        <v>6</v>
      </c>
      <c r="U150" s="40">
        <v>324</v>
      </c>
      <c r="V150" s="41">
        <v>330</v>
      </c>
      <c r="W150" s="42" t="s">
        <v>59</v>
      </c>
      <c r="Y150" s="181" t="s">
        <v>2972</v>
      </c>
      <c r="Z150" s="176">
        <v>250</v>
      </c>
      <c r="AA150" s="180"/>
      <c r="AB150" s="180" t="s">
        <v>57</v>
      </c>
      <c r="AC150" s="176"/>
      <c r="AD150" s="22" t="s">
        <v>2980</v>
      </c>
      <c r="AE150" s="176" t="s">
        <v>59</v>
      </c>
      <c r="AF150" s="176" t="s">
        <v>3022</v>
      </c>
      <c r="AG150" s="176" t="s">
        <v>2667</v>
      </c>
      <c r="AH150" s="177" t="s">
        <v>1128</v>
      </c>
      <c r="AI150" s="177" t="s">
        <v>2932</v>
      </c>
      <c r="AJ150" s="178"/>
      <c r="AK150" s="177"/>
      <c r="AL150" s="177"/>
    </row>
    <row r="151" spans="1:42"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1108</v>
      </c>
      <c r="G151" s="205" t="str">
        <f>IF(AND(A151&lt;&gt;"",ISNUMBER(A151)),VLOOKUP(A151,Studies!A:BR,13,FALSE),"")</f>
        <v>PO</v>
      </c>
      <c r="H151" s="68" t="s">
        <v>58</v>
      </c>
      <c r="I151" s="138" t="s">
        <v>3053</v>
      </c>
      <c r="J151" s="205" t="str">
        <f>IF(AND(A151&lt;&gt;"",ISNUMBER(A151)),VLOOKUP(A151,Studies!A:BR,6,FALSE),"")</f>
        <v>Plasma</v>
      </c>
      <c r="K151" s="43">
        <v>1.5</v>
      </c>
      <c r="L151" s="43" t="s">
        <v>993</v>
      </c>
      <c r="M151" s="76" t="s">
        <v>2668</v>
      </c>
      <c r="N151" s="76" t="s">
        <v>1096</v>
      </c>
      <c r="O151" s="52">
        <f>8.3/5.5</f>
        <v>1.5090909090909093</v>
      </c>
      <c r="P151" s="52" t="s">
        <v>1100</v>
      </c>
      <c r="S151" s="38">
        <v>0</v>
      </c>
      <c r="T151" s="39">
        <v>6</v>
      </c>
      <c r="U151" s="40">
        <v>324</v>
      </c>
      <c r="V151" s="41">
        <v>330</v>
      </c>
      <c r="W151" s="42" t="s">
        <v>59</v>
      </c>
      <c r="Y151" s="181" t="s">
        <v>2973</v>
      </c>
      <c r="Z151" s="176">
        <v>250</v>
      </c>
      <c r="AA151" s="180"/>
      <c r="AB151" s="180" t="s">
        <v>57</v>
      </c>
      <c r="AC151" s="176"/>
      <c r="AD151" s="22" t="s">
        <v>2980</v>
      </c>
      <c r="AE151" s="176" t="s">
        <v>59</v>
      </c>
      <c r="AF151" s="176" t="s">
        <v>3022</v>
      </c>
      <c r="AG151" s="176" t="s">
        <v>2667</v>
      </c>
      <c r="AH151" s="177" t="s">
        <v>1128</v>
      </c>
      <c r="AI151" s="177" t="s">
        <v>2932</v>
      </c>
      <c r="AJ151" s="178"/>
      <c r="AK151" s="177"/>
      <c r="AL151" s="177"/>
    </row>
    <row r="152" spans="1:42"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3052</v>
      </c>
      <c r="J152" s="205" t="str">
        <f>IF(AND(A152&lt;&gt;"",ISNUMBER(A152)),VLOOKUP(A152,Studies!A:BR,6,FALSE),"")</f>
        <v>Plasma</v>
      </c>
      <c r="K152" s="43">
        <f>0.0081/0.0054</f>
        <v>1.4999999999999998</v>
      </c>
      <c r="L152" s="43" t="s">
        <v>1099</v>
      </c>
      <c r="S152" s="38">
        <v>0</v>
      </c>
      <c r="T152" s="39" t="s">
        <v>935</v>
      </c>
      <c r="U152" s="40">
        <f>(349+685)/2</f>
        <v>517</v>
      </c>
      <c r="V152" s="41" t="s">
        <v>935</v>
      </c>
      <c r="W152" s="42" t="s">
        <v>59</v>
      </c>
      <c r="Y152" s="181" t="s">
        <v>2869</v>
      </c>
      <c r="Z152" s="22" t="s">
        <v>2606</v>
      </c>
      <c r="AB152" s="28" t="s">
        <v>57</v>
      </c>
      <c r="AC152" s="22" t="s">
        <v>58</v>
      </c>
      <c r="AD152" s="22" t="s">
        <v>2669</v>
      </c>
      <c r="AE152" s="22" t="s">
        <v>59</v>
      </c>
      <c r="AF152" s="176" t="s">
        <v>3042</v>
      </c>
      <c r="AG152" s="176" t="s">
        <v>2969</v>
      </c>
      <c r="AH152" s="23" t="s">
        <v>2619</v>
      </c>
      <c r="AI152" s="177" t="s">
        <v>2670</v>
      </c>
    </row>
    <row r="153" spans="1:42"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3051</v>
      </c>
      <c r="J153" s="205" t="str">
        <f>IF(AND(A153&lt;&gt;"",ISNUMBER(A153)),VLOOKUP(A153,Studies!A:BR,6,FALSE),"")</f>
        <v>Plasma</v>
      </c>
      <c r="K153" s="43">
        <v>0.1793478</v>
      </c>
      <c r="L153" s="43" t="s">
        <v>1099</v>
      </c>
      <c r="P153" s="193"/>
      <c r="S153" s="38">
        <v>0</v>
      </c>
      <c r="T153" s="39" t="s">
        <v>935</v>
      </c>
      <c r="U153" s="40">
        <v>100</v>
      </c>
      <c r="V153" s="41">
        <v>436</v>
      </c>
      <c r="W153" s="42" t="s">
        <v>59</v>
      </c>
      <c r="X153" s="202">
        <v>1</v>
      </c>
      <c r="Y153" s="181" t="s">
        <v>2812</v>
      </c>
      <c r="Z153" s="22">
        <v>450</v>
      </c>
      <c r="AB153" s="28" t="s">
        <v>57</v>
      </c>
      <c r="AC153" s="22" t="s">
        <v>58</v>
      </c>
      <c r="AD153" s="22" t="s">
        <v>2656</v>
      </c>
      <c r="AE153" s="22" t="s">
        <v>59</v>
      </c>
      <c r="AF153" s="176" t="s">
        <v>3011</v>
      </c>
      <c r="AG153" s="176" t="s">
        <v>2625</v>
      </c>
      <c r="AI153" s="177" t="s">
        <v>2933</v>
      </c>
    </row>
    <row r="154" spans="1:42"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3051</v>
      </c>
      <c r="J154" s="205" t="str">
        <f>IF(AND(A154&lt;&gt;"",ISNUMBER(A154)),VLOOKUP(A154,Studies!A:BR,6,FALSE),"")</f>
        <v>Plasma</v>
      </c>
      <c r="K154" s="43">
        <v>0.91666669999999995</v>
      </c>
      <c r="L154" s="187" t="s">
        <v>1099</v>
      </c>
      <c r="P154" s="193"/>
      <c r="S154" s="38">
        <v>0</v>
      </c>
      <c r="T154" s="39" t="s">
        <v>935</v>
      </c>
      <c r="U154" s="184">
        <v>436</v>
      </c>
      <c r="V154" s="41" t="s">
        <v>935</v>
      </c>
      <c r="W154" s="42" t="s">
        <v>59</v>
      </c>
      <c r="X154" s="202">
        <v>1</v>
      </c>
      <c r="Y154" s="181" t="s">
        <v>2812</v>
      </c>
      <c r="Z154" s="22">
        <v>450</v>
      </c>
      <c r="AB154" s="28" t="s">
        <v>57</v>
      </c>
      <c r="AC154" s="22" t="s">
        <v>58</v>
      </c>
      <c r="AD154" s="176" t="s">
        <v>2656</v>
      </c>
      <c r="AE154" s="22" t="s">
        <v>59</v>
      </c>
      <c r="AF154" s="176" t="s">
        <v>3011</v>
      </c>
      <c r="AG154" s="176" t="s">
        <v>2625</v>
      </c>
      <c r="AI154" s="177" t="s">
        <v>2933</v>
      </c>
    </row>
    <row r="155" spans="1:42"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3052</v>
      </c>
      <c r="J155" s="205" t="str">
        <f>IF(AND(A155&lt;&gt;"",ISNUMBER(A155)),VLOOKUP(A155,Studies!A:BR,6,FALSE),"")</f>
        <v>Plasma</v>
      </c>
      <c r="K155" s="43">
        <v>1.4905660377358492</v>
      </c>
      <c r="L155" s="187" t="s">
        <v>2713</v>
      </c>
      <c r="P155" s="193"/>
      <c r="S155" s="38">
        <v>0</v>
      </c>
      <c r="T155" s="39" t="s">
        <v>935</v>
      </c>
      <c r="U155" s="184">
        <v>336</v>
      </c>
      <c r="V155" s="41" t="s">
        <v>935</v>
      </c>
      <c r="W155" s="42" t="s">
        <v>59</v>
      </c>
      <c r="Y155" s="181" t="s">
        <v>2649</v>
      </c>
      <c r="Z155" s="22" t="s">
        <v>2606</v>
      </c>
      <c r="AB155" s="28" t="s">
        <v>57</v>
      </c>
      <c r="AC155" s="22" t="s">
        <v>58</v>
      </c>
      <c r="AD155" s="176" t="s">
        <v>2669</v>
      </c>
      <c r="AE155" s="22" t="s">
        <v>59</v>
      </c>
      <c r="AF155" s="176" t="s">
        <v>3042</v>
      </c>
      <c r="AG155" s="176" t="s">
        <v>2969</v>
      </c>
      <c r="AH155" s="23" t="s">
        <v>2619</v>
      </c>
      <c r="AI155" s="177" t="s">
        <v>2670</v>
      </c>
    </row>
    <row r="156" spans="1:42"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3052</v>
      </c>
      <c r="J156" s="205" t="str">
        <f>IF(AND(A156&lt;&gt;"",ISNUMBER(A156)),VLOOKUP(A156,Studies!A:BR,6,FALSE),"")</f>
        <v>Plasma</v>
      </c>
      <c r="K156" s="43">
        <v>1.6170212765957446</v>
      </c>
      <c r="L156" s="187" t="s">
        <v>2713</v>
      </c>
      <c r="P156" s="193"/>
      <c r="S156" s="38">
        <v>0</v>
      </c>
      <c r="T156" s="39" t="s">
        <v>935</v>
      </c>
      <c r="U156" s="184">
        <v>336</v>
      </c>
      <c r="V156" s="41" t="s">
        <v>935</v>
      </c>
      <c r="W156" s="42" t="s">
        <v>59</v>
      </c>
      <c r="Y156" s="181" t="s">
        <v>2649</v>
      </c>
      <c r="Z156" s="22" t="s">
        <v>2606</v>
      </c>
      <c r="AA156" s="180"/>
      <c r="AB156" s="180" t="s">
        <v>57</v>
      </c>
      <c r="AC156" s="176" t="s">
        <v>58</v>
      </c>
      <c r="AD156" s="176" t="s">
        <v>2669</v>
      </c>
      <c r="AE156" s="176" t="s">
        <v>59</v>
      </c>
      <c r="AF156" s="176" t="s">
        <v>3042</v>
      </c>
      <c r="AG156" s="176" t="s">
        <v>2969</v>
      </c>
      <c r="AH156" s="177" t="s">
        <v>2619</v>
      </c>
      <c r="AI156" s="177" t="s">
        <v>2670</v>
      </c>
      <c r="AJ156" s="178"/>
      <c r="AK156" s="177"/>
      <c r="AL156" s="177"/>
    </row>
    <row r="157" spans="1:42"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3052</v>
      </c>
      <c r="J157" s="205" t="str">
        <f>IF(AND(A157&lt;&gt;"",ISNUMBER(A157)),VLOOKUP(A157,Studies!A:BR,6,FALSE),"")</f>
        <v>Plasma</v>
      </c>
      <c r="K157" s="43">
        <v>1.3728813559322033</v>
      </c>
      <c r="L157" s="187" t="s">
        <v>2713</v>
      </c>
      <c r="P157" s="193"/>
      <c r="S157" s="38">
        <v>0</v>
      </c>
      <c r="T157" s="39" t="s">
        <v>935</v>
      </c>
      <c r="U157" s="184">
        <v>336</v>
      </c>
      <c r="V157" s="41" t="s">
        <v>935</v>
      </c>
      <c r="W157" s="42" t="s">
        <v>59</v>
      </c>
      <c r="Y157" s="181" t="s">
        <v>2649</v>
      </c>
      <c r="Z157" s="22" t="s">
        <v>2606</v>
      </c>
      <c r="AA157" s="180"/>
      <c r="AB157" s="180" t="s">
        <v>57</v>
      </c>
      <c r="AC157" s="176" t="s">
        <v>58</v>
      </c>
      <c r="AD157" s="176" t="s">
        <v>2669</v>
      </c>
      <c r="AE157" s="176" t="s">
        <v>59</v>
      </c>
      <c r="AF157" s="176" t="s">
        <v>3042</v>
      </c>
      <c r="AG157" s="176" t="s">
        <v>2969</v>
      </c>
      <c r="AH157" s="177" t="s">
        <v>2619</v>
      </c>
      <c r="AI157" s="177" t="s">
        <v>2670</v>
      </c>
      <c r="AJ157" s="178"/>
      <c r="AK157" s="177"/>
      <c r="AL157" s="177"/>
    </row>
    <row r="158" spans="1:42"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3052</v>
      </c>
      <c r="J158" s="205" t="str">
        <f>IF(AND(A158&lt;&gt;"",ISNUMBER(A158)),VLOOKUP(A158,Studies!A:BR,6,FALSE),"")</f>
        <v>Plasma</v>
      </c>
      <c r="L158" s="187"/>
      <c r="P158" s="193"/>
      <c r="S158" s="38" t="s">
        <v>2562</v>
      </c>
      <c r="T158" s="39" t="s">
        <v>935</v>
      </c>
      <c r="U158" s="184" t="s">
        <v>2562</v>
      </c>
      <c r="V158" s="41" t="s">
        <v>935</v>
      </c>
      <c r="W158" s="42" t="s">
        <v>59</v>
      </c>
      <c r="Z158" s="22" t="s">
        <v>2671</v>
      </c>
      <c r="AB158" s="28" t="s">
        <v>57</v>
      </c>
      <c r="AC158" s="22" t="s">
        <v>58</v>
      </c>
      <c r="AD158" s="176" t="s">
        <v>2474</v>
      </c>
      <c r="AE158" s="22" t="s">
        <v>59</v>
      </c>
      <c r="AF158" s="176" t="s">
        <v>3020</v>
      </c>
      <c r="AG158" s="176" t="s">
        <v>2936</v>
      </c>
      <c r="AH158" s="23" t="s">
        <v>2619</v>
      </c>
      <c r="AI158" s="177" t="s">
        <v>2655</v>
      </c>
    </row>
    <row r="159" spans="1:42"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1108</v>
      </c>
      <c r="G159" s="205" t="str">
        <f>IF(AND(A159&lt;&gt;"",ISNUMBER(A159)),VLOOKUP(A159,Studies!A:BR,13,FALSE),"")</f>
        <v>IV</v>
      </c>
      <c r="H159" s="68" t="s">
        <v>58</v>
      </c>
      <c r="I159" s="138" t="s">
        <v>3053</v>
      </c>
      <c r="J159" s="205" t="str">
        <f>IF(AND(A159&lt;&gt;"",ISNUMBER(A159)),VLOOKUP(A159,Studies!A:BR,6,FALSE),"")</f>
        <v>Whole Blood</v>
      </c>
      <c r="K159" s="43">
        <v>3.6</v>
      </c>
      <c r="L159" s="43" t="s">
        <v>2677</v>
      </c>
      <c r="M159" s="76" t="s">
        <v>2657</v>
      </c>
      <c r="N159" s="76" t="s">
        <v>1096</v>
      </c>
      <c r="O159" s="52">
        <f>70/58</f>
        <v>1.2068965517241379</v>
      </c>
      <c r="P159" s="52" t="s">
        <v>1100</v>
      </c>
      <c r="S159" s="38">
        <v>0</v>
      </c>
      <c r="T159" s="39" t="s">
        <v>935</v>
      </c>
      <c r="U159" s="184">
        <v>146</v>
      </c>
      <c r="V159" s="41" t="s">
        <v>935</v>
      </c>
      <c r="W159" s="42" t="s">
        <v>59</v>
      </c>
      <c r="Z159" s="22">
        <v>500</v>
      </c>
      <c r="AB159" s="28" t="s">
        <v>57</v>
      </c>
      <c r="AC159" s="22" t="s">
        <v>58</v>
      </c>
      <c r="AD159" s="176" t="s">
        <v>2868</v>
      </c>
      <c r="AE159" s="22" t="s">
        <v>59</v>
      </c>
      <c r="AF159" s="176" t="s">
        <v>3018</v>
      </c>
      <c r="AG159" s="176" t="s">
        <v>2500</v>
      </c>
      <c r="AH159" s="23" t="s">
        <v>1128</v>
      </c>
    </row>
    <row r="160" spans="1:42"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1108</v>
      </c>
      <c r="G160" s="205" t="str">
        <f>IF(AND(A160&lt;&gt;"",ISNUMBER(A160)),VLOOKUP(A160,Studies!A:BR,13,FALSE),"")</f>
        <v>IV</v>
      </c>
      <c r="H160" s="68" t="s">
        <v>58</v>
      </c>
      <c r="I160" s="138" t="s">
        <v>3053</v>
      </c>
      <c r="J160" s="205" t="str">
        <f>IF(AND(A160&lt;&gt;"",ISNUMBER(A160)),VLOOKUP(A160,Studies!A:BR,6,FALSE),"")</f>
        <v>Whole Blood</v>
      </c>
      <c r="K160" s="43">
        <v>2.9</v>
      </c>
      <c r="L160" s="43" t="s">
        <v>2677</v>
      </c>
      <c r="M160" s="76" t="s">
        <v>2658</v>
      </c>
      <c r="N160" s="76" t="s">
        <v>1096</v>
      </c>
      <c r="O160" s="52">
        <f>66/59</f>
        <v>1.1186440677966101</v>
      </c>
      <c r="P160" s="52" t="s">
        <v>1100</v>
      </c>
      <c r="S160" s="38">
        <v>0</v>
      </c>
      <c r="T160" s="39" t="s">
        <v>935</v>
      </c>
      <c r="U160" s="184">
        <v>146</v>
      </c>
      <c r="V160" s="41" t="s">
        <v>935</v>
      </c>
      <c r="W160" s="42" t="s">
        <v>59</v>
      </c>
      <c r="Z160" s="22">
        <v>500</v>
      </c>
      <c r="AA160" s="180"/>
      <c r="AB160" s="180" t="s">
        <v>57</v>
      </c>
      <c r="AC160" s="22" t="s">
        <v>58</v>
      </c>
      <c r="AD160" s="176" t="s">
        <v>2868</v>
      </c>
      <c r="AE160" s="176" t="s">
        <v>59</v>
      </c>
      <c r="AF160" s="176" t="s">
        <v>3018</v>
      </c>
      <c r="AG160" s="176" t="s">
        <v>2500</v>
      </c>
      <c r="AH160" s="177" t="s">
        <v>1128</v>
      </c>
      <c r="AK160" s="177"/>
      <c r="AL160" s="177"/>
    </row>
    <row r="161" spans="1:38"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1108</v>
      </c>
      <c r="G161" s="205" t="str">
        <f>IF(AND(A161&lt;&gt;"",ISNUMBER(A161)),VLOOKUP(A161,Studies!A:BR,13,FALSE),"")</f>
        <v>IV</v>
      </c>
      <c r="H161" s="68" t="s">
        <v>58</v>
      </c>
      <c r="I161" s="138" t="s">
        <v>3053</v>
      </c>
      <c r="J161" s="205" t="str">
        <f>IF(AND(A161&lt;&gt;"",ISNUMBER(A161)),VLOOKUP(A161,Studies!A:BR,6,FALSE),"")</f>
        <v>Whole Blood</v>
      </c>
      <c r="K161" s="43">
        <v>3.2</v>
      </c>
      <c r="L161" s="43" t="s">
        <v>2677</v>
      </c>
      <c r="M161" s="76" t="s">
        <v>2659</v>
      </c>
      <c r="N161" s="76" t="s">
        <v>1096</v>
      </c>
      <c r="O161" s="52">
        <f>68/58</f>
        <v>1.1724137931034482</v>
      </c>
      <c r="P161" s="52" t="s">
        <v>1100</v>
      </c>
      <c r="S161" s="38">
        <v>0</v>
      </c>
      <c r="T161" s="39" t="s">
        <v>935</v>
      </c>
      <c r="U161" s="184">
        <v>146</v>
      </c>
      <c r="V161" s="41" t="s">
        <v>935</v>
      </c>
      <c r="W161" s="42" t="s">
        <v>59</v>
      </c>
      <c r="Z161" s="22">
        <v>500</v>
      </c>
      <c r="AA161" s="180"/>
      <c r="AB161" s="180" t="s">
        <v>57</v>
      </c>
      <c r="AC161" s="22" t="s">
        <v>58</v>
      </c>
      <c r="AD161" s="176" t="s">
        <v>2868</v>
      </c>
      <c r="AE161" s="176" t="s">
        <v>59</v>
      </c>
      <c r="AF161" s="176" t="s">
        <v>3018</v>
      </c>
      <c r="AG161" s="176" t="s">
        <v>2500</v>
      </c>
      <c r="AH161" s="177" t="s">
        <v>1128</v>
      </c>
      <c r="AK161" s="177"/>
      <c r="AL161" s="177"/>
    </row>
    <row r="162" spans="1:38"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1108</v>
      </c>
      <c r="G162" s="205" t="str">
        <f>IF(AND(A162&lt;&gt;"",ISNUMBER(A162)),VLOOKUP(A162,Studies!A:BR,13,FALSE),"")</f>
        <v>PO</v>
      </c>
      <c r="H162" s="68" t="s">
        <v>58</v>
      </c>
      <c r="I162" s="138" t="s">
        <v>3053</v>
      </c>
      <c r="J162" s="205" t="str">
        <f>IF(AND(A162&lt;&gt;"",ISNUMBER(A162)),VLOOKUP(A162,Studies!A:BR,6,FALSE),"")</f>
        <v>Whole Blood</v>
      </c>
      <c r="K162" s="43">
        <v>8.1999999999999993</v>
      </c>
      <c r="L162" s="43" t="s">
        <v>2677</v>
      </c>
      <c r="M162" s="76" t="s">
        <v>2660</v>
      </c>
      <c r="N162" s="76" t="s">
        <v>1096</v>
      </c>
      <c r="O162" s="52">
        <f>34/12</f>
        <v>2.8333333333333335</v>
      </c>
      <c r="P162" s="52" t="s">
        <v>1100</v>
      </c>
      <c r="S162" s="38">
        <v>0</v>
      </c>
      <c r="T162" s="39" t="s">
        <v>935</v>
      </c>
      <c r="U162" s="184">
        <v>146</v>
      </c>
      <c r="V162" s="41" t="s">
        <v>935</v>
      </c>
      <c r="W162" s="42" t="s">
        <v>59</v>
      </c>
      <c r="Z162" s="22">
        <v>500</v>
      </c>
      <c r="AA162" s="137"/>
      <c r="AB162" s="137" t="s">
        <v>57</v>
      </c>
      <c r="AC162" s="22" t="s">
        <v>58</v>
      </c>
      <c r="AD162" s="176" t="s">
        <v>2868</v>
      </c>
      <c r="AE162" s="136" t="s">
        <v>59</v>
      </c>
      <c r="AF162" s="176" t="s">
        <v>3018</v>
      </c>
      <c r="AG162" s="176" t="s">
        <v>2500</v>
      </c>
      <c r="AH162" s="174" t="s">
        <v>1128</v>
      </c>
      <c r="AK162" s="178"/>
      <c r="AL162" s="178"/>
    </row>
    <row r="163" spans="1:38"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1108</v>
      </c>
      <c r="G163" s="205" t="str">
        <f>IF(AND(A163&lt;&gt;"",ISNUMBER(A163)),VLOOKUP(A163,Studies!A:BR,13,FALSE),"")</f>
        <v>PO</v>
      </c>
      <c r="H163" s="68" t="s">
        <v>58</v>
      </c>
      <c r="I163" s="138" t="s">
        <v>3053</v>
      </c>
      <c r="J163" s="205" t="str">
        <f>IF(AND(A163&lt;&gt;"",ISNUMBER(A163)),VLOOKUP(A163,Studies!A:BR,6,FALSE),"")</f>
        <v>Whole Blood</v>
      </c>
      <c r="K163" s="43">
        <v>7.7</v>
      </c>
      <c r="L163" s="43" t="s">
        <v>2677</v>
      </c>
      <c r="M163" s="76" t="s">
        <v>2661</v>
      </c>
      <c r="N163" s="76" t="s">
        <v>1096</v>
      </c>
      <c r="O163" s="52">
        <f>31/12</f>
        <v>2.5833333333333335</v>
      </c>
      <c r="P163" s="52" t="s">
        <v>1100</v>
      </c>
      <c r="S163" s="38">
        <v>0</v>
      </c>
      <c r="T163" s="39" t="s">
        <v>935</v>
      </c>
      <c r="U163" s="40">
        <v>146</v>
      </c>
      <c r="V163" s="41" t="s">
        <v>935</v>
      </c>
      <c r="W163" s="42" t="s">
        <v>59</v>
      </c>
      <c r="Z163" s="22">
        <v>500</v>
      </c>
      <c r="AA163" s="137"/>
      <c r="AB163" s="137" t="s">
        <v>57</v>
      </c>
      <c r="AC163" s="22" t="s">
        <v>58</v>
      </c>
      <c r="AD163" s="22" t="s">
        <v>2868</v>
      </c>
      <c r="AE163" s="136" t="s">
        <v>59</v>
      </c>
      <c r="AF163" s="176" t="s">
        <v>3018</v>
      </c>
      <c r="AG163" s="176" t="s">
        <v>2500</v>
      </c>
      <c r="AH163" s="174" t="s">
        <v>1128</v>
      </c>
      <c r="AK163" s="178"/>
      <c r="AL163" s="178"/>
    </row>
    <row r="164" spans="1:38"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1108</v>
      </c>
      <c r="G164" s="205" t="str">
        <f>IF(AND(A164&lt;&gt;"",ISNUMBER(A164)),VLOOKUP(A164,Studies!A:BR,13,FALSE),"")</f>
        <v>PO</v>
      </c>
      <c r="H164" s="68" t="s">
        <v>58</v>
      </c>
      <c r="I164" s="138" t="s">
        <v>3053</v>
      </c>
      <c r="J164" s="205" t="str">
        <f>IF(AND(A164&lt;&gt;"",ISNUMBER(A164)),VLOOKUP(A164,Studies!A:BR,6,FALSE),"")</f>
        <v>Whole Blood</v>
      </c>
      <c r="K164" s="43">
        <v>8</v>
      </c>
      <c r="L164" s="43" t="s">
        <v>2677</v>
      </c>
      <c r="M164" s="76" t="s">
        <v>2662</v>
      </c>
      <c r="N164" s="76" t="s">
        <v>1096</v>
      </c>
      <c r="O164" s="52">
        <f>33/12</f>
        <v>2.75</v>
      </c>
      <c r="P164" s="52" t="s">
        <v>1100</v>
      </c>
      <c r="S164" s="38">
        <v>0</v>
      </c>
      <c r="T164" s="39" t="s">
        <v>935</v>
      </c>
      <c r="U164" s="40">
        <v>146</v>
      </c>
      <c r="V164" s="41" t="s">
        <v>935</v>
      </c>
      <c r="W164" s="42" t="s">
        <v>59</v>
      </c>
      <c r="Z164" s="22">
        <v>500</v>
      </c>
      <c r="AB164" s="28" t="s">
        <v>57</v>
      </c>
      <c r="AC164" s="22" t="s">
        <v>58</v>
      </c>
      <c r="AD164" s="22" t="s">
        <v>2868</v>
      </c>
      <c r="AE164" s="22" t="s">
        <v>59</v>
      </c>
      <c r="AF164" s="176" t="s">
        <v>3018</v>
      </c>
      <c r="AG164" s="176" t="s">
        <v>2500</v>
      </c>
      <c r="AH164" s="23" t="s">
        <v>1128</v>
      </c>
    </row>
    <row r="165" spans="1:38"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3052</v>
      </c>
      <c r="J165" s="205" t="str">
        <f>IF(AND(A165&lt;&gt;"",ISNUMBER(A165)),VLOOKUP(A165,Studies!A:BR,6,FALSE),"")</f>
        <v>Plasma</v>
      </c>
      <c r="K165" s="43">
        <v>2.89</v>
      </c>
      <c r="L165" s="43" t="s">
        <v>2620</v>
      </c>
      <c r="M165" s="76" t="s">
        <v>2638</v>
      </c>
      <c r="N165" s="76" t="s">
        <v>1151</v>
      </c>
      <c r="S165" s="38">
        <v>0</v>
      </c>
      <c r="T165" s="39" t="s">
        <v>935</v>
      </c>
      <c r="U165" s="40">
        <v>72</v>
      </c>
      <c r="V165" s="41" t="s">
        <v>935</v>
      </c>
      <c r="W165" s="42" t="s">
        <v>59</v>
      </c>
      <c r="X165" s="202">
        <v>1</v>
      </c>
      <c r="Z165" s="176">
        <v>400</v>
      </c>
      <c r="AA165" s="180"/>
      <c r="AB165" s="180" t="s">
        <v>57</v>
      </c>
      <c r="AC165" s="176" t="s">
        <v>58</v>
      </c>
      <c r="AD165" s="176" t="s">
        <v>2277</v>
      </c>
      <c r="AE165" s="176" t="s">
        <v>59</v>
      </c>
      <c r="AF165" s="176" t="s">
        <v>3008</v>
      </c>
      <c r="AG165" s="176" t="s">
        <v>2640</v>
      </c>
      <c r="AH165" s="23" t="s">
        <v>834</v>
      </c>
      <c r="AI165" s="177" t="s">
        <v>2655</v>
      </c>
    </row>
    <row r="166" spans="1:38"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3051</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202">
        <v>1</v>
      </c>
      <c r="Y166" s="181" t="s">
        <v>2663</v>
      </c>
      <c r="Z166" s="176">
        <v>300</v>
      </c>
      <c r="AA166" s="180"/>
      <c r="AB166" s="180" t="s">
        <v>57</v>
      </c>
      <c r="AC166" s="176" t="s">
        <v>58</v>
      </c>
      <c r="AD166" s="176" t="s">
        <v>2607</v>
      </c>
      <c r="AE166" s="176" t="s">
        <v>59</v>
      </c>
      <c r="AF166" s="176" t="s">
        <v>3013</v>
      </c>
      <c r="AG166" s="176" t="s">
        <v>2664</v>
      </c>
      <c r="AH166" s="23" t="s">
        <v>1138</v>
      </c>
      <c r="AI166" s="177" t="s">
        <v>2931</v>
      </c>
    </row>
    <row r="167" spans="1:38"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3052</v>
      </c>
      <c r="J167" s="205" t="str">
        <f>IF(AND(A167&lt;&gt;"",ISNUMBER(A167)),VLOOKUP(A167,Studies!A:BR,6,FALSE),"")</f>
        <v>Plasma</v>
      </c>
      <c r="K167" s="43">
        <v>4.7699999999999996</v>
      </c>
      <c r="L167" s="43" t="s">
        <v>2620</v>
      </c>
      <c r="M167" s="76" t="s">
        <v>2646</v>
      </c>
      <c r="N167" s="76" t="s">
        <v>1151</v>
      </c>
      <c r="S167" s="38">
        <v>0</v>
      </c>
      <c r="T167" s="39" t="s">
        <v>935</v>
      </c>
      <c r="U167" s="40">
        <v>72</v>
      </c>
      <c r="V167" s="41" t="s">
        <v>935</v>
      </c>
      <c r="W167" s="42" t="s">
        <v>59</v>
      </c>
      <c r="X167" s="202">
        <v>1</v>
      </c>
      <c r="Z167" s="176">
        <v>400</v>
      </c>
      <c r="AA167" s="180"/>
      <c r="AB167" s="180" t="s">
        <v>57</v>
      </c>
      <c r="AC167" s="176" t="s">
        <v>58</v>
      </c>
      <c r="AD167" s="176" t="s">
        <v>2277</v>
      </c>
      <c r="AE167" s="176" t="s">
        <v>59</v>
      </c>
      <c r="AF167" s="176" t="s">
        <v>3008</v>
      </c>
      <c r="AG167" s="176" t="s">
        <v>2640</v>
      </c>
      <c r="AH167" s="23" t="s">
        <v>834</v>
      </c>
      <c r="AI167" s="177" t="s">
        <v>2655</v>
      </c>
    </row>
    <row r="168" spans="1:38"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3051</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202">
        <v>1</v>
      </c>
      <c r="Y168" s="181" t="s">
        <v>2665</v>
      </c>
      <c r="Z168" s="22">
        <v>300</v>
      </c>
      <c r="AB168" s="28" t="s">
        <v>57</v>
      </c>
      <c r="AC168" s="22" t="s">
        <v>58</v>
      </c>
      <c r="AD168" s="22" t="s">
        <v>2607</v>
      </c>
      <c r="AE168" s="22" t="s">
        <v>59</v>
      </c>
      <c r="AF168" s="176" t="s">
        <v>3013</v>
      </c>
      <c r="AG168" s="176" t="s">
        <v>2664</v>
      </c>
      <c r="AH168" s="23" t="s">
        <v>1138</v>
      </c>
      <c r="AI168" s="177" t="s">
        <v>2931</v>
      </c>
    </row>
    <row r="169" spans="1:38"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2178</v>
      </c>
      <c r="G169" s="205" t="str">
        <f>IF(AND(A169&lt;&gt;"",ISNUMBER(A169)),VLOOKUP(A169,Studies!A:BR,13,FALSE),"")</f>
        <v>PO</v>
      </c>
      <c r="H169" s="68" t="s">
        <v>58</v>
      </c>
      <c r="I169" s="138" t="s">
        <v>3051</v>
      </c>
      <c r="J169" s="205" t="str">
        <f>IF(AND(A169&lt;&gt;"",ISNUMBER(A169)),VLOOKUP(A169,Studies!A:BR,6,FALSE),"")</f>
        <v>Plasma</v>
      </c>
      <c r="K169" s="187">
        <v>0.5905511</v>
      </c>
      <c r="L169" s="43" t="s">
        <v>2132</v>
      </c>
      <c r="S169" s="38">
        <v>0</v>
      </c>
      <c r="T169" s="39">
        <v>6</v>
      </c>
      <c r="U169" s="40">
        <v>12</v>
      </c>
      <c r="V169" s="41">
        <v>18</v>
      </c>
      <c r="W169" s="42" t="s">
        <v>59</v>
      </c>
      <c r="Z169" s="22">
        <v>400</v>
      </c>
      <c r="AB169" s="28" t="s">
        <v>57</v>
      </c>
      <c r="AC169" s="22" t="s">
        <v>58</v>
      </c>
      <c r="AD169" s="22">
        <v>0</v>
      </c>
      <c r="AE169" s="22" t="s">
        <v>59</v>
      </c>
      <c r="AF169" s="176" t="s">
        <v>78</v>
      </c>
    </row>
    <row r="170" spans="1:38"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2178</v>
      </c>
      <c r="G170" s="205" t="str">
        <f>IF(AND(A170&lt;&gt;"",ISNUMBER(A170)),VLOOKUP(A170,Studies!A:BR,13,FALSE),"")</f>
        <v>IV</v>
      </c>
      <c r="H170" s="68" t="s">
        <v>58</v>
      </c>
      <c r="I170" s="138" t="s">
        <v>3051</v>
      </c>
      <c r="J170" s="205" t="str">
        <f>IF(AND(A170&lt;&gt;"",ISNUMBER(A170)),VLOOKUP(A170,Studies!A:BR,6,FALSE),"")</f>
        <v>Plasma</v>
      </c>
      <c r="K170" s="43">
        <v>0.78537734999999997</v>
      </c>
      <c r="L170" s="43" t="s">
        <v>2132</v>
      </c>
      <c r="S170" s="38">
        <v>6</v>
      </c>
      <c r="T170" s="39">
        <v>14</v>
      </c>
      <c r="U170" s="40">
        <v>18</v>
      </c>
      <c r="V170" s="41">
        <v>26</v>
      </c>
      <c r="W170" s="42" t="s">
        <v>59</v>
      </c>
      <c r="Z170" s="22">
        <v>400</v>
      </c>
      <c r="AB170" s="28" t="s">
        <v>57</v>
      </c>
      <c r="AC170" s="22" t="s">
        <v>58</v>
      </c>
      <c r="AD170" s="176">
        <v>0</v>
      </c>
      <c r="AE170" s="176" t="s">
        <v>59</v>
      </c>
      <c r="AF170" s="176" t="s">
        <v>78</v>
      </c>
    </row>
    <row r="171" spans="1:38"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2178</v>
      </c>
      <c r="G171" s="205" t="str">
        <f>IF(AND(A171&lt;&gt;"",ISNUMBER(A171)),VLOOKUP(A171,Studies!A:BR,13,FALSE),"")</f>
        <v>PO</v>
      </c>
      <c r="H171" s="68" t="s">
        <v>58</v>
      </c>
      <c r="I171" s="138" t="s">
        <v>3051</v>
      </c>
      <c r="J171" s="205" t="str">
        <f>IF(AND(A171&lt;&gt;"",ISNUMBER(A171)),VLOOKUP(A171,Studies!A:BR,6,FALSE),"")</f>
        <v>Plasma</v>
      </c>
      <c r="K171" s="43">
        <v>0.61417319999999997</v>
      </c>
      <c r="L171" s="43" t="s">
        <v>2132</v>
      </c>
      <c r="S171" s="38">
        <v>0</v>
      </c>
      <c r="T171" s="39">
        <v>6</v>
      </c>
      <c r="U171" s="40">
        <v>132</v>
      </c>
      <c r="V171" s="41">
        <v>138</v>
      </c>
      <c r="W171" s="42" t="s">
        <v>59</v>
      </c>
      <c r="Z171" s="22">
        <v>400</v>
      </c>
      <c r="AB171" s="28" t="s">
        <v>57</v>
      </c>
      <c r="AC171" s="22" t="s">
        <v>58</v>
      </c>
      <c r="AD171" s="176">
        <v>0</v>
      </c>
      <c r="AE171" s="176" t="s">
        <v>59</v>
      </c>
      <c r="AF171" s="176" t="s">
        <v>78</v>
      </c>
    </row>
    <row r="172" spans="1:38"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2178</v>
      </c>
      <c r="G172" s="205" t="str">
        <f>IF(AND(A172&lt;&gt;"",ISNUMBER(A172)),VLOOKUP(A172,Studies!A:BR,13,FALSE),"")</f>
        <v>IV</v>
      </c>
      <c r="H172" s="68" t="s">
        <v>58</v>
      </c>
      <c r="I172" s="138" t="s">
        <v>3051</v>
      </c>
      <c r="J172" s="205" t="str">
        <f>IF(AND(A172&lt;&gt;"",ISNUMBER(A172)),VLOOKUP(A172,Studies!A:BR,6,FALSE),"")</f>
        <v>Plasma</v>
      </c>
      <c r="K172" s="43">
        <v>0.7771226</v>
      </c>
      <c r="L172" s="43" t="s">
        <v>2132</v>
      </c>
      <c r="S172" s="38">
        <v>6</v>
      </c>
      <c r="T172" s="39">
        <v>14</v>
      </c>
      <c r="U172" s="40">
        <v>138</v>
      </c>
      <c r="V172" s="41">
        <v>146</v>
      </c>
      <c r="W172" s="42" t="s">
        <v>59</v>
      </c>
      <c r="Z172" s="22">
        <v>400</v>
      </c>
      <c r="AB172" s="28" t="s">
        <v>57</v>
      </c>
      <c r="AC172" s="22" t="s">
        <v>58</v>
      </c>
      <c r="AD172" s="176">
        <v>0</v>
      </c>
      <c r="AE172" s="176" t="s">
        <v>59</v>
      </c>
      <c r="AF172" s="176" t="s">
        <v>78</v>
      </c>
    </row>
    <row r="173" spans="1:38"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2178</v>
      </c>
      <c r="G173" s="205" t="str">
        <f>IF(AND(A173&lt;&gt;"",ISNUMBER(A173)),VLOOKUP(A173,Studies!A:BR,13,FALSE),"")</f>
        <v>PO</v>
      </c>
      <c r="H173" s="68" t="s">
        <v>58</v>
      </c>
      <c r="I173" s="138" t="s">
        <v>3051</v>
      </c>
      <c r="J173" s="205" t="str">
        <f>IF(AND(A173&lt;&gt;"",ISNUMBER(A173)),VLOOKUP(A173,Studies!A:BR,6,FALSE),"")</f>
        <v>Plasma</v>
      </c>
      <c r="K173" s="43">
        <v>0.76968499999999995</v>
      </c>
      <c r="L173" s="43" t="s">
        <v>2132</v>
      </c>
      <c r="S173" s="38">
        <v>0</v>
      </c>
      <c r="T173" s="39">
        <v>6</v>
      </c>
      <c r="U173" s="40">
        <v>252</v>
      </c>
      <c r="V173" s="41">
        <v>258</v>
      </c>
      <c r="W173" s="42" t="s">
        <v>59</v>
      </c>
      <c r="Z173" s="22">
        <v>400</v>
      </c>
      <c r="AB173" s="28" t="s">
        <v>57</v>
      </c>
      <c r="AC173" s="22" t="s">
        <v>58</v>
      </c>
      <c r="AD173" s="176">
        <v>0</v>
      </c>
      <c r="AE173" s="176" t="s">
        <v>59</v>
      </c>
      <c r="AF173" s="176" t="s">
        <v>78</v>
      </c>
    </row>
    <row r="174" spans="1:38"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2178</v>
      </c>
      <c r="G174" s="205" t="str">
        <f>IF(AND(A174&lt;&gt;"",ISNUMBER(A174)),VLOOKUP(A174,Studies!A:BR,13,FALSE),"")</f>
        <v>IV</v>
      </c>
      <c r="H174" s="68" t="s">
        <v>58</v>
      </c>
      <c r="I174" s="138" t="s">
        <v>3051</v>
      </c>
      <c r="J174" s="205" t="str">
        <f>IF(AND(A174&lt;&gt;"",ISNUMBER(A174)),VLOOKUP(A174,Studies!A:BR,6,FALSE),"")</f>
        <v>Plasma</v>
      </c>
      <c r="K174" s="43">
        <v>0.9375</v>
      </c>
      <c r="L174" s="43" t="s">
        <v>2132</v>
      </c>
      <c r="S174" s="38">
        <v>6</v>
      </c>
      <c r="T174" s="39">
        <v>14</v>
      </c>
      <c r="U174" s="40">
        <v>258</v>
      </c>
      <c r="V174" s="41">
        <v>266</v>
      </c>
      <c r="W174" s="42" t="s">
        <v>59</v>
      </c>
      <c r="Z174" s="22">
        <v>400</v>
      </c>
      <c r="AB174" s="28" t="s">
        <v>57</v>
      </c>
      <c r="AC174" s="22" t="s">
        <v>58</v>
      </c>
      <c r="AD174" s="176">
        <v>0</v>
      </c>
      <c r="AE174" s="176" t="s">
        <v>59</v>
      </c>
      <c r="AF174" s="176" t="s">
        <v>78</v>
      </c>
    </row>
    <row r="175" spans="1:38"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2178</v>
      </c>
      <c r="G175" s="205" t="str">
        <f>IF(AND(A175&lt;&gt;"",ISNUMBER(A175)),VLOOKUP(A175,Studies!A:BR,13,FALSE),"")</f>
        <v>PO</v>
      </c>
      <c r="H175" s="68" t="s">
        <v>58</v>
      </c>
      <c r="I175" s="138" t="s">
        <v>3051</v>
      </c>
      <c r="J175" s="205" t="str">
        <f>IF(AND(A175&lt;&gt;"",ISNUMBER(A175)),VLOOKUP(A175,Studies!A:BR,6,FALSE),"")</f>
        <v>Plasma</v>
      </c>
      <c r="K175" s="43">
        <v>0.74803140000000001</v>
      </c>
      <c r="L175" s="43" t="s">
        <v>2132</v>
      </c>
      <c r="S175" s="38">
        <v>0</v>
      </c>
      <c r="T175" s="39">
        <v>6</v>
      </c>
      <c r="U175" s="40">
        <v>372</v>
      </c>
      <c r="V175" s="41">
        <v>378</v>
      </c>
      <c r="W175" s="42" t="s">
        <v>59</v>
      </c>
      <c r="Z175" s="22">
        <v>400</v>
      </c>
      <c r="AB175" s="28" t="s">
        <v>57</v>
      </c>
      <c r="AC175" s="22" t="s">
        <v>58</v>
      </c>
      <c r="AD175" s="176">
        <v>0</v>
      </c>
      <c r="AE175" s="176" t="s">
        <v>59</v>
      </c>
      <c r="AF175" s="176" t="s">
        <v>78</v>
      </c>
    </row>
    <row r="176" spans="1:38"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2178</v>
      </c>
      <c r="G176" s="205" t="str">
        <f>IF(AND(A176&lt;&gt;"",ISNUMBER(A176)),VLOOKUP(A176,Studies!A:BR,13,FALSE),"")</f>
        <v>IV</v>
      </c>
      <c r="H176" s="68" t="s">
        <v>58</v>
      </c>
      <c r="I176" s="138" t="s">
        <v>3051</v>
      </c>
      <c r="J176" s="205" t="str">
        <f>IF(AND(A176&lt;&gt;"",ISNUMBER(A176)),VLOOKUP(A176,Studies!A:BR,6,FALSE),"")</f>
        <v>Plasma</v>
      </c>
      <c r="K176" s="43">
        <v>0.85377349999999996</v>
      </c>
      <c r="L176" s="43" t="s">
        <v>2132</v>
      </c>
      <c r="S176" s="38">
        <v>6</v>
      </c>
      <c r="T176" s="39">
        <v>14</v>
      </c>
      <c r="U176" s="40">
        <v>378</v>
      </c>
      <c r="V176" s="41">
        <v>386</v>
      </c>
      <c r="W176" s="42" t="s">
        <v>59</v>
      </c>
      <c r="Z176" s="22">
        <v>400</v>
      </c>
      <c r="AB176" s="28" t="s">
        <v>57</v>
      </c>
      <c r="AC176" s="22" t="s">
        <v>58</v>
      </c>
      <c r="AD176" s="176">
        <v>0</v>
      </c>
      <c r="AE176" s="176" t="s">
        <v>59</v>
      </c>
      <c r="AF176" s="176" t="s">
        <v>78</v>
      </c>
    </row>
    <row r="177" spans="1:42"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2178</v>
      </c>
      <c r="G177" s="205" t="str">
        <f>IF(AND(A177&lt;&gt;"",ISNUMBER(A177)),VLOOKUP(A177,Studies!A:BR,13,FALSE),"")</f>
        <v>PO</v>
      </c>
      <c r="H177" s="138" t="s">
        <v>58</v>
      </c>
      <c r="I177" s="138" t="s">
        <v>3051</v>
      </c>
      <c r="J177" s="205" t="str">
        <f>IF(AND(A177&lt;&gt;"",ISNUMBER(A177)),VLOOKUP(A177,Studies!A:BR,6,FALSE),"")</f>
        <v>Plasma</v>
      </c>
      <c r="K177" s="187">
        <v>0.83661410000000003</v>
      </c>
      <c r="L177" s="43" t="s">
        <v>2132</v>
      </c>
      <c r="S177" s="38">
        <v>0</v>
      </c>
      <c r="T177" s="39">
        <v>6</v>
      </c>
      <c r="U177" s="40">
        <v>516</v>
      </c>
      <c r="V177" s="41">
        <v>522</v>
      </c>
      <c r="W177" s="42" t="s">
        <v>59</v>
      </c>
      <c r="Z177" s="22">
        <v>400</v>
      </c>
      <c r="AB177" s="28" t="s">
        <v>57</v>
      </c>
      <c r="AC177" s="22" t="s">
        <v>58</v>
      </c>
      <c r="AD177" s="176">
        <v>0</v>
      </c>
      <c r="AE177" s="176" t="s">
        <v>59</v>
      </c>
      <c r="AF177" s="176" t="s">
        <v>78</v>
      </c>
    </row>
    <row r="178" spans="1:42"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2178</v>
      </c>
      <c r="G178" s="205" t="str">
        <f>IF(AND(A178&lt;&gt;"",ISNUMBER(A178)),VLOOKUP(A178,Studies!A:BR,13,FALSE),"")</f>
        <v>IV</v>
      </c>
      <c r="H178" s="138" t="s">
        <v>58</v>
      </c>
      <c r="I178" s="138" t="s">
        <v>3051</v>
      </c>
      <c r="J178" s="205" t="str">
        <f>IF(AND(A178&lt;&gt;"",ISNUMBER(A178)),VLOOKUP(A178,Studies!A:BR,6,FALSE),"")</f>
        <v>Plasma</v>
      </c>
      <c r="K178" s="187">
        <v>0.92216980000000004</v>
      </c>
      <c r="L178" s="187" t="s">
        <v>2132</v>
      </c>
      <c r="S178" s="38">
        <v>6</v>
      </c>
      <c r="T178" s="39">
        <v>14</v>
      </c>
      <c r="U178" s="40">
        <v>522</v>
      </c>
      <c r="V178" s="41">
        <v>530</v>
      </c>
      <c r="W178" s="42" t="s">
        <v>59</v>
      </c>
      <c r="Z178" s="22">
        <v>400</v>
      </c>
      <c r="AB178" s="28" t="s">
        <v>57</v>
      </c>
      <c r="AC178" s="22" t="s">
        <v>58</v>
      </c>
      <c r="AD178" s="176">
        <v>0</v>
      </c>
      <c r="AE178" s="176" t="s">
        <v>59</v>
      </c>
      <c r="AF178" s="176" t="s">
        <v>78</v>
      </c>
    </row>
    <row r="179" spans="1:42"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3052</v>
      </c>
      <c r="J179" s="205" t="str">
        <f>IF(AND(A179&lt;&gt;"",ISNUMBER(A179)),VLOOKUP(A179,Studies!A:BR,6,FALSE),"")</f>
        <v>Plasma</v>
      </c>
      <c r="K179" s="43">
        <f>1/0.44</f>
        <v>2.2727272727272729</v>
      </c>
      <c r="L179" s="187" t="s">
        <v>2713</v>
      </c>
      <c r="S179" s="38">
        <v>0</v>
      </c>
      <c r="T179" s="39">
        <v>9999</v>
      </c>
      <c r="U179" s="40">
        <v>72</v>
      </c>
      <c r="V179" s="41">
        <v>9999</v>
      </c>
      <c r="W179" s="186" t="s">
        <v>59</v>
      </c>
      <c r="X179" s="202">
        <v>1</v>
      </c>
      <c r="Y179" s="181" t="s">
        <v>2649</v>
      </c>
      <c r="Z179" s="22">
        <v>200</v>
      </c>
      <c r="AB179" s="28" t="s">
        <v>57</v>
      </c>
      <c r="AC179" s="22" t="s">
        <v>58</v>
      </c>
      <c r="AD179" s="22" t="s">
        <v>2277</v>
      </c>
      <c r="AE179" s="22" t="s">
        <v>59</v>
      </c>
      <c r="AF179" s="176" t="s">
        <v>3008</v>
      </c>
      <c r="AG179" s="176" t="s">
        <v>2640</v>
      </c>
      <c r="AI179" s="177" t="s">
        <v>3005</v>
      </c>
      <c r="AM179" s="52" t="s">
        <v>613</v>
      </c>
      <c r="AN179" s="52" t="s">
        <v>1953</v>
      </c>
    </row>
    <row r="180" spans="1:42"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3052</v>
      </c>
      <c r="J180" s="205" t="str">
        <f>IF(AND(A180&lt;&gt;"",ISNUMBER(A180)),VLOOKUP(A180,Studies!A:BR,6,FALSE),"")</f>
        <v>Plasma</v>
      </c>
      <c r="K180" s="43">
        <f>1/0.37</f>
        <v>2.7027027027027026</v>
      </c>
      <c r="L180" s="187" t="s">
        <v>2713</v>
      </c>
      <c r="S180" s="182">
        <v>0</v>
      </c>
      <c r="T180" s="183">
        <v>9999</v>
      </c>
      <c r="U180" s="40">
        <v>72</v>
      </c>
      <c r="V180" s="185">
        <v>9999</v>
      </c>
      <c r="W180" s="186" t="s">
        <v>59</v>
      </c>
      <c r="X180" s="202">
        <v>1</v>
      </c>
      <c r="Y180" s="181" t="s">
        <v>2649</v>
      </c>
      <c r="Z180" s="176">
        <v>200</v>
      </c>
      <c r="AA180" s="180"/>
      <c r="AB180" s="180" t="s">
        <v>57</v>
      </c>
      <c r="AC180" s="176" t="s">
        <v>58</v>
      </c>
      <c r="AD180" s="176" t="s">
        <v>2277</v>
      </c>
      <c r="AE180" s="176" t="s">
        <v>59</v>
      </c>
      <c r="AF180" s="176" t="s">
        <v>3008</v>
      </c>
      <c r="AG180" s="176" t="s">
        <v>2640</v>
      </c>
      <c r="AH180" s="177"/>
      <c r="AI180" s="177" t="s">
        <v>3005</v>
      </c>
      <c r="AJ180" s="178"/>
      <c r="AK180" s="177"/>
      <c r="AL180" s="177"/>
      <c r="AM180" s="193" t="s">
        <v>613</v>
      </c>
      <c r="AN180" s="193" t="s">
        <v>1953</v>
      </c>
    </row>
    <row r="181" spans="1:42"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3052</v>
      </c>
      <c r="J181" s="205" t="str">
        <f>IF(AND(A181&lt;&gt;"",ISNUMBER(A181)),VLOOKUP(A181,Studies!A:BR,6,FALSE),"")</f>
        <v>Plasma</v>
      </c>
      <c r="K181" s="43">
        <f>1/0.3</f>
        <v>3.3333333333333335</v>
      </c>
      <c r="L181" s="187" t="s">
        <v>2713</v>
      </c>
      <c r="S181" s="182">
        <v>0</v>
      </c>
      <c r="T181" s="183">
        <v>9999</v>
      </c>
      <c r="U181" s="40">
        <v>72</v>
      </c>
      <c r="V181" s="185">
        <v>9999</v>
      </c>
      <c r="W181" s="186" t="s">
        <v>59</v>
      </c>
      <c r="X181" s="202">
        <v>1</v>
      </c>
      <c r="Y181" s="181" t="s">
        <v>2649</v>
      </c>
      <c r="Z181" s="176">
        <v>200</v>
      </c>
      <c r="AA181" s="180"/>
      <c r="AB181" s="180" t="s">
        <v>57</v>
      </c>
      <c r="AC181" s="176" t="s">
        <v>58</v>
      </c>
      <c r="AD181" s="176" t="s">
        <v>2277</v>
      </c>
      <c r="AE181" s="176" t="s">
        <v>59</v>
      </c>
      <c r="AF181" s="176" t="s">
        <v>3008</v>
      </c>
      <c r="AG181" s="176" t="s">
        <v>2640</v>
      </c>
      <c r="AH181" s="177"/>
      <c r="AI181" s="177" t="s">
        <v>3005</v>
      </c>
      <c r="AJ181" s="178"/>
      <c r="AK181" s="177"/>
      <c r="AL181" s="177"/>
      <c r="AM181" s="193" t="s">
        <v>613</v>
      </c>
      <c r="AN181" s="193" t="s">
        <v>1953</v>
      </c>
    </row>
    <row r="182" spans="1:42"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3051</v>
      </c>
      <c r="J182" s="205" t="str">
        <f>IF(AND(A182&lt;&gt;"",ISNUMBER(A182)),VLOOKUP(A182,Studies!A:BR,6,FALSE),"")</f>
        <v>Plasma</v>
      </c>
      <c r="K182" s="43">
        <v>0.53900000000000003</v>
      </c>
      <c r="L182" s="187" t="s">
        <v>2677</v>
      </c>
      <c r="M182" s="76" t="s">
        <v>3063</v>
      </c>
      <c r="N182" s="76" t="s">
        <v>1151</v>
      </c>
      <c r="O182" s="52">
        <f>3.1/4.9</f>
        <v>0.63265306122448972</v>
      </c>
      <c r="P182" s="52" t="s">
        <v>1099</v>
      </c>
      <c r="S182" s="182">
        <v>0</v>
      </c>
      <c r="T182" s="183">
        <v>9999</v>
      </c>
      <c r="U182" s="40">
        <v>180</v>
      </c>
      <c r="V182" s="185">
        <v>444</v>
      </c>
      <c r="W182" s="186" t="s">
        <v>59</v>
      </c>
      <c r="X182" s="202">
        <v>1</v>
      </c>
      <c r="Z182" s="22">
        <v>10</v>
      </c>
      <c r="AB182" s="28" t="s">
        <v>57</v>
      </c>
      <c r="AC182" s="22" t="s">
        <v>58</v>
      </c>
      <c r="AD182" s="22" t="s">
        <v>3064</v>
      </c>
      <c r="AE182" s="22" t="s">
        <v>59</v>
      </c>
      <c r="AF182" s="176" t="s">
        <v>3065</v>
      </c>
      <c r="AG182" s="176" t="s">
        <v>3066</v>
      </c>
      <c r="AI182" s="177" t="s">
        <v>3060</v>
      </c>
    </row>
    <row r="183" spans="1:42"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3051</v>
      </c>
      <c r="J183" s="205" t="str">
        <f>IF(AND(A183&lt;&gt;"",ISNUMBER(A183)),VLOOKUP(A183,Studies!A:BR,6,FALSE),"")</f>
        <v>Plasma</v>
      </c>
      <c r="K183" s="43">
        <v>0.13700000000000001</v>
      </c>
      <c r="L183" s="187" t="s">
        <v>2677</v>
      </c>
      <c r="M183" s="76" t="s">
        <v>3062</v>
      </c>
      <c r="N183" s="76" t="s">
        <v>1151</v>
      </c>
      <c r="O183" s="52">
        <f>0.919/4.9</f>
        <v>0.18755102040816327</v>
      </c>
      <c r="P183" s="52" t="s">
        <v>1099</v>
      </c>
      <c r="S183" s="182">
        <v>0</v>
      </c>
      <c r="T183" s="183">
        <v>9999</v>
      </c>
      <c r="U183" s="40">
        <v>444</v>
      </c>
      <c r="V183" s="185">
        <v>9999</v>
      </c>
      <c r="W183" s="186" t="s">
        <v>59</v>
      </c>
      <c r="X183" s="202">
        <v>1</v>
      </c>
      <c r="Z183" s="176">
        <v>600</v>
      </c>
      <c r="AA183" s="180"/>
      <c r="AB183" s="180" t="s">
        <v>57</v>
      </c>
      <c r="AC183" s="176" t="s">
        <v>58</v>
      </c>
      <c r="AD183" s="176" t="s">
        <v>3064</v>
      </c>
      <c r="AE183" s="176" t="s">
        <v>59</v>
      </c>
      <c r="AF183" s="176" t="s">
        <v>3065</v>
      </c>
      <c r="AG183" s="176" t="s">
        <v>3066</v>
      </c>
      <c r="AH183" s="177"/>
      <c r="AI183" s="177" t="s">
        <v>3061</v>
      </c>
      <c r="AJ183" s="178"/>
      <c r="AK183" s="177"/>
      <c r="AL183" s="177"/>
      <c r="AM183" s="193"/>
      <c r="AN183" s="193"/>
    </row>
    <row r="184" spans="1:42"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3051</v>
      </c>
      <c r="J184" s="205" t="str">
        <f>IF(AND(A184&lt;&gt;"",ISNUMBER(A184)),VLOOKUP(A184,Studies!A:BR,6,FALSE),"")</f>
        <v>Plasma</v>
      </c>
      <c r="K184" s="43">
        <f>1/2.03*X184</f>
        <v>0.98522167487684742</v>
      </c>
      <c r="L184" s="187" t="s">
        <v>2713</v>
      </c>
      <c r="S184" s="182">
        <v>0</v>
      </c>
      <c r="T184" s="183">
        <v>9999</v>
      </c>
      <c r="U184" s="184">
        <v>240</v>
      </c>
      <c r="V184" s="185">
        <v>9999</v>
      </c>
      <c r="W184" s="186" t="s">
        <v>59</v>
      </c>
      <c r="X184" s="202">
        <v>2</v>
      </c>
      <c r="Y184" s="181" t="s">
        <v>4277</v>
      </c>
      <c r="Z184" s="176">
        <v>600</v>
      </c>
      <c r="AA184" s="180"/>
      <c r="AB184" s="180" t="s">
        <v>57</v>
      </c>
      <c r="AC184" s="176" t="s">
        <v>58</v>
      </c>
      <c r="AD184" s="176" t="s">
        <v>2611</v>
      </c>
      <c r="AE184" s="176" t="s">
        <v>59</v>
      </c>
      <c r="AF184" s="176" t="s">
        <v>3010</v>
      </c>
      <c r="AG184" s="176" t="s">
        <v>2643</v>
      </c>
      <c r="AH184" s="177"/>
      <c r="AI184" s="177" t="s">
        <v>3006</v>
      </c>
      <c r="AJ184" s="178"/>
      <c r="AK184" s="177"/>
      <c r="AL184" s="177"/>
      <c r="AM184" s="193" t="s">
        <v>613</v>
      </c>
      <c r="AN184" s="193" t="s">
        <v>1953</v>
      </c>
    </row>
    <row r="185" spans="1:42"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2178</v>
      </c>
      <c r="G185" s="205" t="str">
        <f>IF(AND(A185&lt;&gt;"",ISNUMBER(A185)),VLOOKUP(A185,Studies!A:BR,13,FALSE),"")</f>
        <v>PO</v>
      </c>
      <c r="H185" s="138" t="s">
        <v>58</v>
      </c>
      <c r="I185" s="138" t="s">
        <v>3051</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Y185" s="181" t="s">
        <v>3044</v>
      </c>
      <c r="Z185" s="22">
        <v>400</v>
      </c>
      <c r="AB185" s="28" t="s">
        <v>57</v>
      </c>
      <c r="AC185" s="22" t="s">
        <v>58</v>
      </c>
      <c r="AD185" s="22" t="s">
        <v>2474</v>
      </c>
      <c r="AE185" s="22" t="s">
        <v>59</v>
      </c>
      <c r="AF185" s="176" t="s">
        <v>3020</v>
      </c>
      <c r="AG185" s="176" t="s">
        <v>3045</v>
      </c>
      <c r="AH185" s="23" t="s">
        <v>2178</v>
      </c>
      <c r="AI185" s="23" t="s">
        <v>2777</v>
      </c>
    </row>
    <row r="186" spans="1:42"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3051</v>
      </c>
      <c r="J186" s="205" t="str">
        <f>IF(AND(A186&lt;&gt;"",ISNUMBER(A186)),VLOOKUP(A186,Studies!A:BR,6,FALSE),"")</f>
        <v>Plasma</v>
      </c>
      <c r="K186" s="43">
        <f>1/2.44*X186</f>
        <v>0.81967213114754101</v>
      </c>
      <c r="L186" s="187" t="s">
        <v>2713</v>
      </c>
      <c r="N186" s="201"/>
      <c r="P186" s="193"/>
      <c r="S186" s="38">
        <v>0</v>
      </c>
      <c r="T186" s="39">
        <v>9999</v>
      </c>
      <c r="U186" s="40">
        <v>240</v>
      </c>
      <c r="V186" s="41">
        <v>9999</v>
      </c>
      <c r="W186" s="42" t="s">
        <v>59</v>
      </c>
      <c r="X186" s="202">
        <v>2</v>
      </c>
      <c r="Y186" s="181" t="s">
        <v>4277</v>
      </c>
      <c r="Z186" s="22">
        <v>600</v>
      </c>
      <c r="AB186" s="180" t="s">
        <v>57</v>
      </c>
      <c r="AC186" s="176" t="s">
        <v>58</v>
      </c>
      <c r="AD186" s="22" t="s">
        <v>2611</v>
      </c>
      <c r="AE186" s="22" t="s">
        <v>59</v>
      </c>
      <c r="AF186" s="176" t="s">
        <v>3010</v>
      </c>
      <c r="AG186" s="176" t="s">
        <v>2643</v>
      </c>
      <c r="AI186" s="177" t="s">
        <v>3006</v>
      </c>
      <c r="AM186" s="52" t="s">
        <v>613</v>
      </c>
      <c r="AN186" s="52" t="s">
        <v>1953</v>
      </c>
    </row>
    <row r="187" spans="1:42"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3051</v>
      </c>
      <c r="J187" s="205" t="str">
        <f>IF(AND(A187&lt;&gt;"",ISNUMBER(A187)),VLOOKUP(A187,Studies!A:BR,6,FALSE),"")</f>
        <v>Plasma</v>
      </c>
      <c r="K187" s="43">
        <f>1/2.4*X187</f>
        <v>0.83333333333333337</v>
      </c>
      <c r="L187" s="43" t="s">
        <v>2713</v>
      </c>
      <c r="P187" s="193"/>
      <c r="S187" s="38">
        <v>0</v>
      </c>
      <c r="T187" s="183">
        <v>9999</v>
      </c>
      <c r="U187" s="40">
        <v>240</v>
      </c>
      <c r="V187" s="41">
        <v>9999</v>
      </c>
      <c r="W187" s="42" t="s">
        <v>59</v>
      </c>
      <c r="X187" s="202">
        <v>2</v>
      </c>
      <c r="Y187" s="181" t="s">
        <v>4277</v>
      </c>
      <c r="Z187" s="22">
        <v>600</v>
      </c>
      <c r="AB187" s="180" t="s">
        <v>57</v>
      </c>
      <c r="AC187" s="176" t="s">
        <v>58</v>
      </c>
      <c r="AD187" s="176" t="s">
        <v>2611</v>
      </c>
      <c r="AE187" s="22" t="s">
        <v>59</v>
      </c>
      <c r="AF187" s="176" t="s">
        <v>3010</v>
      </c>
      <c r="AG187" s="176" t="s">
        <v>2643</v>
      </c>
      <c r="AI187" s="177" t="s">
        <v>3006</v>
      </c>
      <c r="AM187" s="52" t="s">
        <v>613</v>
      </c>
      <c r="AN187" s="52" t="s">
        <v>1953</v>
      </c>
    </row>
    <row r="188" spans="1:42"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3051</v>
      </c>
      <c r="J188" s="205" t="str">
        <f>IF(AND(A188&lt;&gt;"",ISNUMBER(A188)),VLOOKUP(A188,Studies!A:BR,6,FALSE),"")</f>
        <v>Serum</v>
      </c>
      <c r="K188" s="43">
        <v>0.81865284974093266</v>
      </c>
      <c r="L188" s="43" t="s">
        <v>1099</v>
      </c>
      <c r="S188" s="38">
        <v>0</v>
      </c>
      <c r="T188" s="39" t="s">
        <v>935</v>
      </c>
      <c r="U188" s="40">
        <v>300</v>
      </c>
      <c r="V188" s="41" t="s">
        <v>935</v>
      </c>
      <c r="W188" s="42" t="s">
        <v>59</v>
      </c>
      <c r="X188" s="202">
        <v>1</v>
      </c>
      <c r="Z188" s="22">
        <v>600</v>
      </c>
      <c r="AB188" s="28" t="s">
        <v>57</v>
      </c>
      <c r="AC188" s="22" t="s">
        <v>58</v>
      </c>
      <c r="AD188" s="22" t="s">
        <v>3179</v>
      </c>
      <c r="AE188" s="22" t="s">
        <v>59</v>
      </c>
      <c r="AF188" s="176" t="s">
        <v>3180</v>
      </c>
      <c r="AG188" s="176" t="s">
        <v>3181</v>
      </c>
      <c r="AH188" s="23" t="s">
        <v>1134</v>
      </c>
      <c r="AI188" s="177" t="s">
        <v>2655</v>
      </c>
    </row>
    <row r="189" spans="1:42"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3051</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X189" s="202">
        <v>1</v>
      </c>
      <c r="Z189" s="22">
        <v>600</v>
      </c>
      <c r="AB189" s="28" t="s">
        <v>57</v>
      </c>
      <c r="AC189" s="22" t="s">
        <v>58</v>
      </c>
      <c r="AD189" s="22" t="s">
        <v>3182</v>
      </c>
      <c r="AE189" s="22" t="s">
        <v>59</v>
      </c>
      <c r="AF189" s="176" t="s">
        <v>3183</v>
      </c>
      <c r="AG189" s="176" t="s">
        <v>3181</v>
      </c>
      <c r="AH189" s="23" t="s">
        <v>1134</v>
      </c>
      <c r="AI189" s="177" t="s">
        <v>2655</v>
      </c>
    </row>
    <row r="190" spans="1:42"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3195</v>
      </c>
      <c r="G190" s="205" t="str">
        <f>IF(AND(A190&lt;&gt;"",ISNUMBER(A190)),VLOOKUP(A190,Studies!A:BR,13,FALSE),"")</f>
        <v>IV</v>
      </c>
      <c r="H190" s="68" t="s">
        <v>58</v>
      </c>
      <c r="I190" s="138" t="s">
        <v>3052</v>
      </c>
      <c r="J190" s="205" t="str">
        <f>IF(AND(A190&lt;&gt;"",ISNUMBER(A190)),VLOOKUP(A190,Studies!A:BR,6,FALSE),"")</f>
        <v>Plasma</v>
      </c>
      <c r="K190" s="43">
        <v>0.89256198347107452</v>
      </c>
      <c r="L190" s="43" t="s">
        <v>1099</v>
      </c>
      <c r="S190" s="38">
        <v>0</v>
      </c>
      <c r="T190" s="39" t="s">
        <v>935</v>
      </c>
      <c r="U190" s="40">
        <v>24</v>
      </c>
      <c r="V190" s="41" t="s">
        <v>935</v>
      </c>
      <c r="W190" s="42" t="s">
        <v>59</v>
      </c>
      <c r="Y190" s="181" t="s">
        <v>3524</v>
      </c>
      <c r="Z190" s="22">
        <v>300</v>
      </c>
      <c r="AB190" s="28" t="s">
        <v>57</v>
      </c>
      <c r="AD190" s="22" t="s">
        <v>3525</v>
      </c>
      <c r="AE190" s="22" t="s">
        <v>59</v>
      </c>
      <c r="AF190" s="176" t="s">
        <v>3024</v>
      </c>
      <c r="AG190" s="176" t="s">
        <v>3526</v>
      </c>
      <c r="AP190" s="52" t="s">
        <v>3527</v>
      </c>
    </row>
    <row r="191" spans="1:42"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3195</v>
      </c>
      <c r="G191" s="205" t="str">
        <f>IF(AND(A191&lt;&gt;"",ISNUMBER(A191)),VLOOKUP(A191,Studies!A:BR,13,FALSE),"")</f>
        <v>PO</v>
      </c>
      <c r="H191" s="68" t="s">
        <v>58</v>
      </c>
      <c r="I191" s="138" t="s">
        <v>3052</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Y191" s="181" t="s">
        <v>3524</v>
      </c>
      <c r="Z191" s="22">
        <v>300</v>
      </c>
      <c r="AB191" s="28" t="s">
        <v>57</v>
      </c>
      <c r="AD191" s="22" t="s">
        <v>3525</v>
      </c>
      <c r="AE191" s="22" t="s">
        <v>59</v>
      </c>
      <c r="AF191" s="176" t="s">
        <v>3024</v>
      </c>
      <c r="AG191" s="176" t="s">
        <v>3526</v>
      </c>
      <c r="AP191" s="52" t="s">
        <v>3527</v>
      </c>
    </row>
    <row r="192" spans="1:42"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3195</v>
      </c>
      <c r="G192" s="205" t="str">
        <f>IF(AND(A192&lt;&gt;"",ISNUMBER(A192)),VLOOKUP(A192,Studies!A:BR,13,FALSE),"")</f>
        <v>PO</v>
      </c>
      <c r="H192" s="68" t="s">
        <v>58</v>
      </c>
      <c r="I192" s="138" t="s">
        <v>3052</v>
      </c>
      <c r="J192" s="205" t="str">
        <f>IF(AND(A192&lt;&gt;"",ISNUMBER(A192)),VLOOKUP(A192,Studies!A:BR,6,FALSE),"")</f>
        <v>Plasma</v>
      </c>
      <c r="K192" s="43">
        <v>1.4973333333333334</v>
      </c>
      <c r="L192" s="43" t="s">
        <v>1099</v>
      </c>
      <c r="S192" s="38">
        <v>0</v>
      </c>
      <c r="T192" s="39" t="s">
        <v>935</v>
      </c>
      <c r="U192" s="40">
        <v>0</v>
      </c>
      <c r="V192" s="41" t="s">
        <v>935</v>
      </c>
      <c r="W192" s="42" t="s">
        <v>59</v>
      </c>
      <c r="Z192" s="22">
        <v>800</v>
      </c>
      <c r="AB192" s="28" t="s">
        <v>57</v>
      </c>
      <c r="AD192" s="22">
        <v>0</v>
      </c>
      <c r="AE192" s="22" t="s">
        <v>59</v>
      </c>
      <c r="AF192" s="176" t="s">
        <v>78</v>
      </c>
      <c r="AG192" s="176" t="s">
        <v>78</v>
      </c>
      <c r="AI192" s="177" t="s">
        <v>3528</v>
      </c>
    </row>
    <row r="193" spans="1:42"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3195</v>
      </c>
      <c r="G193" s="205" t="str">
        <f>IF(AND(A193&lt;&gt;"",ISNUMBER(A193)),VLOOKUP(A193,Studies!A:BR,13,FALSE),"")</f>
        <v>PO</v>
      </c>
      <c r="H193" s="68" t="s">
        <v>58</v>
      </c>
      <c r="I193" s="138" t="s">
        <v>3052</v>
      </c>
      <c r="J193" s="205" t="str">
        <f>IF(AND(A193&lt;&gt;"",ISNUMBER(A193)),VLOOKUP(A193,Studies!A:BR,6,FALSE),"")</f>
        <v>Plasma</v>
      </c>
      <c r="K193" s="43">
        <v>1.3456375838926173</v>
      </c>
      <c r="L193" s="43" t="s">
        <v>1099</v>
      </c>
      <c r="S193" s="38">
        <v>0</v>
      </c>
      <c r="T193" s="39" t="s">
        <v>935</v>
      </c>
      <c r="U193" s="40">
        <v>25</v>
      </c>
      <c r="V193" s="41" t="s">
        <v>935</v>
      </c>
      <c r="W193" s="42" t="s">
        <v>59</v>
      </c>
      <c r="Z193" s="22">
        <v>400</v>
      </c>
      <c r="AB193" s="28" t="s">
        <v>57</v>
      </c>
      <c r="AD193" s="22" t="s">
        <v>3529</v>
      </c>
      <c r="AE193" s="22" t="s">
        <v>59</v>
      </c>
      <c r="AF193" s="176" t="s">
        <v>3530</v>
      </c>
      <c r="AG193" s="176" t="s">
        <v>3531</v>
      </c>
      <c r="AM193" s="52" t="s">
        <v>61</v>
      </c>
      <c r="AN193" s="52" t="s">
        <v>1953</v>
      </c>
    </row>
    <row r="194" spans="1:42"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3195</v>
      </c>
      <c r="G194" s="205" t="str">
        <f>IF(AND(A194&lt;&gt;"",ISNUMBER(A194)),VLOOKUP(A194,Studies!A:BR,13,FALSE),"")</f>
        <v>PO</v>
      </c>
      <c r="H194" s="68" t="s">
        <v>58</v>
      </c>
      <c r="I194" s="138" t="s">
        <v>3052</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Z194" s="22">
        <v>400</v>
      </c>
      <c r="AB194" s="28" t="s">
        <v>57</v>
      </c>
      <c r="AC194" s="22" t="s">
        <v>58</v>
      </c>
      <c r="AD194" s="22">
        <v>0</v>
      </c>
      <c r="AE194" s="22" t="s">
        <v>59</v>
      </c>
      <c r="AF194" s="176" t="s">
        <v>78</v>
      </c>
      <c r="AG194" s="176" t="s">
        <v>78</v>
      </c>
    </row>
    <row r="195" spans="1:42"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3195</v>
      </c>
      <c r="G195" s="205" t="str">
        <f>IF(AND(A195&lt;&gt;"",ISNUMBER(A195)),VLOOKUP(A195,Studies!A:BR,13,FALSE),"")</f>
        <v>IV</v>
      </c>
      <c r="H195" s="68" t="s">
        <v>58</v>
      </c>
      <c r="I195" s="138" t="s">
        <v>3052</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Z195" s="22">
        <v>300</v>
      </c>
      <c r="AB195" s="28" t="s">
        <v>57</v>
      </c>
      <c r="AC195" s="22" t="s">
        <v>58</v>
      </c>
      <c r="AD195" s="22" t="s">
        <v>3532</v>
      </c>
      <c r="AE195" s="22" t="s">
        <v>59</v>
      </c>
      <c r="AF195" s="176" t="s">
        <v>3533</v>
      </c>
      <c r="AG195" s="176" t="s">
        <v>3534</v>
      </c>
    </row>
    <row r="196" spans="1:42"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3195</v>
      </c>
      <c r="G196" s="205" t="str">
        <f>IF(AND(A196&lt;&gt;"",ISNUMBER(A196)),VLOOKUP(A196,Studies!A:BR,13,FALSE),"")</f>
        <v>PO</v>
      </c>
      <c r="H196" s="68" t="s">
        <v>58</v>
      </c>
      <c r="I196" s="138" t="s">
        <v>3052</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Z196" s="22">
        <v>300</v>
      </c>
      <c r="AB196" s="28" t="s">
        <v>57</v>
      </c>
      <c r="AC196" s="22" t="s">
        <v>58</v>
      </c>
      <c r="AD196" s="22" t="s">
        <v>3532</v>
      </c>
      <c r="AE196" s="22" t="s">
        <v>59</v>
      </c>
      <c r="AF196" s="176" t="s">
        <v>3533</v>
      </c>
      <c r="AG196" s="176" t="s">
        <v>3534</v>
      </c>
    </row>
    <row r="197" spans="1:42"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3195</v>
      </c>
      <c r="G197" s="205" t="str">
        <f>IF(AND(A197&lt;&gt;"",ISNUMBER(A197)),VLOOKUP(A197,Studies!A:BR,13,FALSE),"")</f>
        <v>PO</v>
      </c>
      <c r="H197" s="68" t="s">
        <v>58</v>
      </c>
      <c r="I197" s="138" t="s">
        <v>3052</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Y197" s="181" t="s">
        <v>3524</v>
      </c>
      <c r="Z197" s="22">
        <v>300</v>
      </c>
      <c r="AB197" s="28" t="s">
        <v>57</v>
      </c>
      <c r="AC197" s="22" t="s">
        <v>58</v>
      </c>
      <c r="AD197" s="22" t="s">
        <v>3535</v>
      </c>
      <c r="AE197" s="22" t="s">
        <v>59</v>
      </c>
      <c r="AF197" s="176" t="s">
        <v>3536</v>
      </c>
      <c r="AG197" s="176" t="s">
        <v>3537</v>
      </c>
      <c r="AM197" s="52" t="s">
        <v>61</v>
      </c>
    </row>
    <row r="198" spans="1:42"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3195</v>
      </c>
      <c r="G198" s="205" t="str">
        <f>IF(AND(A198&lt;&gt;"",ISNUMBER(A198)),VLOOKUP(A198,Studies!A:BR,13,FALSE),"")</f>
        <v>PO</v>
      </c>
      <c r="H198" s="68" t="s">
        <v>58</v>
      </c>
      <c r="I198" s="138" t="s">
        <v>3052</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Z198" s="22">
        <v>300</v>
      </c>
      <c r="AB198" s="28" t="s">
        <v>57</v>
      </c>
      <c r="AC198" s="22" t="s">
        <v>58</v>
      </c>
      <c r="AD198" s="22" t="s">
        <v>3535</v>
      </c>
      <c r="AE198" s="22" t="s">
        <v>59</v>
      </c>
      <c r="AF198" s="176" t="s">
        <v>3536</v>
      </c>
      <c r="AG198" s="176" t="s">
        <v>3537</v>
      </c>
      <c r="AM198" s="52" t="s">
        <v>61</v>
      </c>
    </row>
    <row r="199" spans="1:42"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3195</v>
      </c>
      <c r="G199" s="205" t="str">
        <f>IF(AND(A199&lt;&gt;"",ISNUMBER(A199)),VLOOKUP(A199,Studies!A:BR,13,FALSE),"")</f>
        <v>PO</v>
      </c>
      <c r="H199" s="68" t="s">
        <v>58</v>
      </c>
      <c r="I199" s="138" t="s">
        <v>3052</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Z199" s="22">
        <v>300</v>
      </c>
      <c r="AB199" s="28" t="s">
        <v>57</v>
      </c>
      <c r="AC199" s="22" t="s">
        <v>58</v>
      </c>
      <c r="AD199" s="22" t="s">
        <v>3525</v>
      </c>
      <c r="AE199" s="22" t="s">
        <v>59</v>
      </c>
      <c r="AF199" s="176" t="s">
        <v>3024</v>
      </c>
      <c r="AG199" s="176" t="s">
        <v>3538</v>
      </c>
      <c r="AP199" s="52" t="s">
        <v>3539</v>
      </c>
    </row>
    <row r="200" spans="1:42"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3195</v>
      </c>
      <c r="G200" s="205" t="str">
        <f>IF(AND(A200&lt;&gt;"",ISNUMBER(A200)),VLOOKUP(A200,Studies!A:BR,13,FALSE),"")</f>
        <v>intraduodenal</v>
      </c>
      <c r="H200" s="68" t="s">
        <v>58</v>
      </c>
      <c r="I200" s="138" t="s">
        <v>3052</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Z200" s="22">
        <v>300</v>
      </c>
      <c r="AB200" s="28" t="s">
        <v>57</v>
      </c>
      <c r="AC200" s="22" t="s">
        <v>58</v>
      </c>
      <c r="AD200" s="22" t="s">
        <v>3535</v>
      </c>
      <c r="AE200" s="22" t="s">
        <v>59</v>
      </c>
      <c r="AF200" s="176" t="s">
        <v>3536</v>
      </c>
      <c r="AG200" s="176" t="s">
        <v>3537</v>
      </c>
      <c r="AI200" s="177" t="s">
        <v>3540</v>
      </c>
      <c r="AP200" s="52" t="s">
        <v>3541</v>
      </c>
    </row>
    <row r="201" spans="1:42"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3195</v>
      </c>
      <c r="G201" s="205" t="str">
        <f>IF(AND(A201&lt;&gt;"",ISNUMBER(A201)),VLOOKUP(A201,Studies!A:BR,13,FALSE),"")</f>
        <v>PO</v>
      </c>
      <c r="H201" s="68" t="s">
        <v>58</v>
      </c>
      <c r="I201" s="138" t="s">
        <v>3052</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Z201" s="22" t="s">
        <v>3455</v>
      </c>
      <c r="AB201" s="28" t="s">
        <v>57</v>
      </c>
      <c r="AD201" s="22" t="s">
        <v>3542</v>
      </c>
      <c r="AE201" s="22" t="s">
        <v>59</v>
      </c>
      <c r="AF201" s="176" t="s">
        <v>3543</v>
      </c>
      <c r="AG201" s="176" t="s">
        <v>3544</v>
      </c>
    </row>
    <row r="202" spans="1:42"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3195</v>
      </c>
      <c r="G202" s="205" t="str">
        <f>IF(AND(A202&lt;&gt;"",ISNUMBER(A202)),VLOOKUP(A202,Studies!A:BR,13,FALSE),"")</f>
        <v>PO</v>
      </c>
      <c r="H202" s="68" t="s">
        <v>58</v>
      </c>
      <c r="I202" s="138" t="s">
        <v>3052</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Z202" s="22" t="s">
        <v>3455</v>
      </c>
      <c r="AB202" s="28" t="s">
        <v>57</v>
      </c>
      <c r="AD202" s="22" t="s">
        <v>3542</v>
      </c>
      <c r="AE202" s="22" t="s">
        <v>59</v>
      </c>
      <c r="AF202" s="176" t="s">
        <v>3543</v>
      </c>
      <c r="AG202" s="176" t="s">
        <v>3544</v>
      </c>
    </row>
    <row r="203" spans="1:42"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3195</v>
      </c>
      <c r="G203" s="205" t="str">
        <f>IF(AND(A203&lt;&gt;"",ISNUMBER(A203)),VLOOKUP(A203,Studies!A:BR,13,FALSE),"")</f>
        <v>IV</v>
      </c>
      <c r="H203" s="68" t="s">
        <v>77</v>
      </c>
      <c r="I203" s="138" t="s">
        <v>3052</v>
      </c>
      <c r="J203" s="205" t="str">
        <f>IF(AND(A203&lt;&gt;"",ISNUMBER(A203)),VLOOKUP(A203,Studies!A:BR,6,FALSE),"")</f>
        <v>Serum</v>
      </c>
      <c r="K203" s="43">
        <f>3.56/1.27</f>
        <v>2.8031496062992125</v>
      </c>
      <c r="L203" s="43" t="s">
        <v>1099</v>
      </c>
      <c r="S203" s="38">
        <v>0</v>
      </c>
      <c r="T203" s="39" t="s">
        <v>935</v>
      </c>
      <c r="U203" s="40">
        <v>48</v>
      </c>
      <c r="V203" s="41" t="s">
        <v>935</v>
      </c>
      <c r="W203" s="42" t="s">
        <v>59</v>
      </c>
      <c r="Z203" s="22">
        <v>1200</v>
      </c>
      <c r="AB203" s="28" t="s">
        <v>57</v>
      </c>
      <c r="AC203" s="22" t="s">
        <v>77</v>
      </c>
      <c r="AD203" s="22" t="s">
        <v>1352</v>
      </c>
      <c r="AE203" s="22" t="s">
        <v>59</v>
      </c>
      <c r="AF203" s="176" t="s">
        <v>3012</v>
      </c>
      <c r="AG203" s="176" t="s">
        <v>3545</v>
      </c>
      <c r="AL203" s="23" t="s">
        <v>3546</v>
      </c>
    </row>
    <row r="204" spans="1:42"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3195</v>
      </c>
      <c r="G204" s="205" t="str">
        <f>IF(AND(A204&lt;&gt;"",ISNUMBER(A204)),VLOOKUP(A204,Studies!A:BR,13,FALSE),"")</f>
        <v>PO</v>
      </c>
      <c r="H204" s="68" t="s">
        <v>58</v>
      </c>
      <c r="I204" s="138" t="s">
        <v>3052</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Z204" s="22" t="s">
        <v>3455</v>
      </c>
      <c r="AB204" s="28" t="s">
        <v>57</v>
      </c>
      <c r="AD204" s="22" t="s">
        <v>3547</v>
      </c>
      <c r="AE204" s="22" t="s">
        <v>59</v>
      </c>
      <c r="AF204" s="176" t="s">
        <v>3548</v>
      </c>
      <c r="AG204" s="176" t="s">
        <v>3549</v>
      </c>
    </row>
    <row r="205" spans="1:42" x14ac:dyDescent="0.2">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4072</v>
      </c>
      <c r="O205" s="52">
        <v>1.140625</v>
      </c>
      <c r="P205" s="52" t="s">
        <v>1099</v>
      </c>
      <c r="Q205" s="84">
        <v>14</v>
      </c>
      <c r="R205" s="84" t="s">
        <v>4072</v>
      </c>
      <c r="S205" s="38">
        <v>0</v>
      </c>
      <c r="T205" s="39" t="s">
        <v>935</v>
      </c>
      <c r="U205" s="40">
        <v>696</v>
      </c>
      <c r="V205" s="41" t="s">
        <v>935</v>
      </c>
      <c r="W205" s="42" t="s">
        <v>59</v>
      </c>
      <c r="Z205" s="22">
        <v>200</v>
      </c>
      <c r="AB205" s="28" t="s">
        <v>57</v>
      </c>
      <c r="AD205" s="22" t="s">
        <v>3583</v>
      </c>
      <c r="AE205" s="22" t="s">
        <v>59</v>
      </c>
      <c r="AF205" s="176" t="s">
        <v>4073</v>
      </c>
      <c r="AG205" s="176" t="s">
        <v>4074</v>
      </c>
    </row>
    <row r="206" spans="1:42" x14ac:dyDescent="0.2">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1120</v>
      </c>
      <c r="O206" s="52">
        <v>2.5</v>
      </c>
      <c r="P206" s="52" t="s">
        <v>334</v>
      </c>
      <c r="S206" s="38">
        <v>0</v>
      </c>
      <c r="T206" s="39" t="s">
        <v>935</v>
      </c>
      <c r="U206" s="40">
        <v>74</v>
      </c>
      <c r="V206" s="41" t="s">
        <v>935</v>
      </c>
      <c r="W206" s="42" t="s">
        <v>59</v>
      </c>
      <c r="Z206" s="22">
        <v>200</v>
      </c>
      <c r="AB206" s="28" t="s">
        <v>57</v>
      </c>
      <c r="AC206" s="22" t="s">
        <v>58</v>
      </c>
      <c r="AD206" s="22" t="s">
        <v>830</v>
      </c>
      <c r="AE206" s="22" t="s">
        <v>59</v>
      </c>
      <c r="AF206" s="176" t="s">
        <v>3008</v>
      </c>
      <c r="AG206" s="176" t="s">
        <v>91</v>
      </c>
      <c r="AI206" s="177" t="s">
        <v>2338</v>
      </c>
      <c r="AL206" s="23" t="s">
        <v>4075</v>
      </c>
    </row>
    <row r="207" spans="1:42" x14ac:dyDescent="0.2">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1146</v>
      </c>
      <c r="G207" s="205" t="str">
        <f>IF(AND(A207&lt;&gt;"",ISNUMBER(A207)),VLOOKUP(A207,Studies!A:BR,13,FALSE),"")</f>
        <v>PO</v>
      </c>
      <c r="H207" s="68" t="s">
        <v>58</v>
      </c>
      <c r="J207" s="205" t="str">
        <f>IF(AND(A207&lt;&gt;"",ISNUMBER(A207)),VLOOKUP(A207,Studies!A:BR,6,FALSE),"")</f>
        <v>Plasma</v>
      </c>
      <c r="K207" s="43">
        <v>1.4</v>
      </c>
      <c r="L207" s="43" t="s">
        <v>1120</v>
      </c>
      <c r="M207" s="76" t="s">
        <v>4076</v>
      </c>
      <c r="N207" s="76" t="s">
        <v>4077</v>
      </c>
      <c r="O207" s="52">
        <v>1.3</v>
      </c>
      <c r="P207" s="52" t="s">
        <v>334</v>
      </c>
      <c r="Q207" s="84" t="s">
        <v>4078</v>
      </c>
      <c r="R207" s="84" t="s">
        <v>4077</v>
      </c>
      <c r="S207" s="38">
        <v>0</v>
      </c>
      <c r="T207" s="39" t="s">
        <v>935</v>
      </c>
      <c r="U207" s="40">
        <v>73</v>
      </c>
      <c r="V207" s="41" t="s">
        <v>935</v>
      </c>
      <c r="W207" s="42" t="s">
        <v>59</v>
      </c>
      <c r="Z207" s="22" t="s">
        <v>4079</v>
      </c>
      <c r="AB207" s="28" t="s">
        <v>57</v>
      </c>
      <c r="AC207" s="22" t="s">
        <v>58</v>
      </c>
      <c r="AD207" s="22" t="s">
        <v>830</v>
      </c>
      <c r="AE207" s="22" t="s">
        <v>59</v>
      </c>
      <c r="AF207" s="176" t="s">
        <v>3008</v>
      </c>
      <c r="AG207" s="176" t="s">
        <v>4080</v>
      </c>
      <c r="AI207" s="177" t="s">
        <v>4081</v>
      </c>
    </row>
    <row r="208" spans="1:42" x14ac:dyDescent="0.2">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Y208" s="181" t="s">
        <v>4082</v>
      </c>
      <c r="Z208" s="22">
        <v>200</v>
      </c>
      <c r="AB208" s="28" t="s">
        <v>57</v>
      </c>
      <c r="AC208" s="22" t="s">
        <v>77</v>
      </c>
      <c r="AD208" s="22">
        <v>0</v>
      </c>
      <c r="AE208" s="22" t="s">
        <v>59</v>
      </c>
      <c r="AF208" s="176" t="s">
        <v>78</v>
      </c>
      <c r="AI208" s="177" t="s">
        <v>4083</v>
      </c>
      <c r="AJ208" s="24">
        <v>60</v>
      </c>
      <c r="AL208" s="23" t="s">
        <v>4084</v>
      </c>
    </row>
    <row r="209" spans="1:42" x14ac:dyDescent="0.2">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202">
        <v>1</v>
      </c>
      <c r="Y209" s="181" t="s">
        <v>4082</v>
      </c>
      <c r="Z209" s="22">
        <v>600</v>
      </c>
      <c r="AB209" s="28" t="s">
        <v>57</v>
      </c>
      <c r="AC209" s="22" t="s">
        <v>58</v>
      </c>
      <c r="AD209" s="22">
        <v>0</v>
      </c>
      <c r="AE209" s="22" t="s">
        <v>59</v>
      </c>
      <c r="AF209" s="176" t="s">
        <v>78</v>
      </c>
      <c r="AI209" s="177" t="s">
        <v>4085</v>
      </c>
      <c r="AL209" s="23" t="s">
        <v>4086</v>
      </c>
    </row>
    <row r="210" spans="1:42" x14ac:dyDescent="0.2">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Z210" s="22">
        <v>120</v>
      </c>
      <c r="AB210" s="28" t="s">
        <v>57</v>
      </c>
      <c r="AD210" s="22" t="s">
        <v>4087</v>
      </c>
      <c r="AE210" s="22" t="s">
        <v>59</v>
      </c>
      <c r="AF210" s="176" t="s">
        <v>4088</v>
      </c>
      <c r="AG210" s="176" t="s">
        <v>4089</v>
      </c>
      <c r="AI210" s="177" t="s">
        <v>4090</v>
      </c>
    </row>
    <row r="211" spans="1:42" x14ac:dyDescent="0.2">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4091</v>
      </c>
      <c r="M211" s="76" t="s">
        <v>4092</v>
      </c>
      <c r="N211" s="76" t="s">
        <v>4093</v>
      </c>
      <c r="O211" s="52">
        <v>0.85599999999999998</v>
      </c>
      <c r="P211" s="52" t="s">
        <v>4091</v>
      </c>
      <c r="Q211" s="84" t="s">
        <v>4094</v>
      </c>
      <c r="R211" s="84" t="s">
        <v>4093</v>
      </c>
      <c r="S211" s="38">
        <v>0</v>
      </c>
      <c r="T211" s="39" t="s">
        <v>935</v>
      </c>
      <c r="U211" s="40">
        <f>U238+48</f>
        <v>276</v>
      </c>
      <c r="V211" s="41" t="s">
        <v>935</v>
      </c>
      <c r="W211" s="42" t="s">
        <v>59</v>
      </c>
      <c r="X211" s="202">
        <v>1</v>
      </c>
      <c r="Z211" s="22">
        <v>2</v>
      </c>
      <c r="AB211" s="28" t="s">
        <v>57</v>
      </c>
      <c r="AC211" s="176" t="s">
        <v>58</v>
      </c>
      <c r="AD211" s="176" t="s">
        <v>4232</v>
      </c>
      <c r="AE211" s="22" t="s">
        <v>59</v>
      </c>
      <c r="AF211" s="176" t="s">
        <v>4231</v>
      </c>
      <c r="AG211" s="176" t="s">
        <v>4095</v>
      </c>
    </row>
    <row r="212" spans="1:42" x14ac:dyDescent="0.2">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4091</v>
      </c>
      <c r="M212" s="76" t="s">
        <v>4096</v>
      </c>
      <c r="N212" s="76" t="s">
        <v>4093</v>
      </c>
      <c r="O212" s="52">
        <v>0.78800000000000003</v>
      </c>
      <c r="P212" s="52" t="s">
        <v>4091</v>
      </c>
      <c r="Q212" s="84" t="s">
        <v>4097</v>
      </c>
      <c r="R212" s="84" t="s">
        <v>4093</v>
      </c>
      <c r="S212" s="38">
        <v>0</v>
      </c>
      <c r="T212" s="39" t="s">
        <v>935</v>
      </c>
      <c r="U212" s="184">
        <f t="shared" ref="U212:U214" si="5">U239+48</f>
        <v>276</v>
      </c>
      <c r="V212" s="41" t="s">
        <v>935</v>
      </c>
      <c r="W212" s="42" t="s">
        <v>59</v>
      </c>
      <c r="X212" s="202">
        <v>1</v>
      </c>
      <c r="Z212" s="22">
        <v>10</v>
      </c>
      <c r="AB212" s="28" t="s">
        <v>57</v>
      </c>
      <c r="AC212" s="176" t="s">
        <v>58</v>
      </c>
      <c r="AD212" s="176" t="s">
        <v>4232</v>
      </c>
      <c r="AE212" s="22" t="s">
        <v>59</v>
      </c>
      <c r="AF212" s="176" t="s">
        <v>4231</v>
      </c>
      <c r="AG212" s="176" t="s">
        <v>4095</v>
      </c>
    </row>
    <row r="213" spans="1:42" x14ac:dyDescent="0.2">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4091</v>
      </c>
      <c r="M213" s="76" t="s">
        <v>4098</v>
      </c>
      <c r="N213" s="76" t="s">
        <v>4093</v>
      </c>
      <c r="O213" s="52">
        <v>0.40699999999999997</v>
      </c>
      <c r="P213" s="52" t="s">
        <v>4091</v>
      </c>
      <c r="Q213" s="84" t="s">
        <v>4099</v>
      </c>
      <c r="R213" s="84" t="s">
        <v>4093</v>
      </c>
      <c r="S213" s="38">
        <v>0</v>
      </c>
      <c r="T213" s="39" t="s">
        <v>935</v>
      </c>
      <c r="U213" s="184">
        <f t="shared" si="5"/>
        <v>708</v>
      </c>
      <c r="V213" s="41" t="s">
        <v>935</v>
      </c>
      <c r="W213" s="42" t="s">
        <v>59</v>
      </c>
      <c r="X213" s="202">
        <v>1</v>
      </c>
      <c r="Z213" s="176" t="s">
        <v>4230</v>
      </c>
      <c r="AB213" s="28" t="s">
        <v>57</v>
      </c>
      <c r="AC213" s="176" t="s">
        <v>58</v>
      </c>
      <c r="AD213" s="176" t="s">
        <v>4271</v>
      </c>
      <c r="AE213" s="22" t="s">
        <v>59</v>
      </c>
      <c r="AF213" s="176" t="s">
        <v>4234</v>
      </c>
      <c r="AG213" s="176" t="s">
        <v>4095</v>
      </c>
    </row>
    <row r="214" spans="1:42" x14ac:dyDescent="0.2">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4091</v>
      </c>
      <c r="M214" s="76" t="s">
        <v>4100</v>
      </c>
      <c r="N214" s="76" t="s">
        <v>4093</v>
      </c>
      <c r="O214" s="52">
        <v>0.47299999999999998</v>
      </c>
      <c r="P214" s="52" t="s">
        <v>4091</v>
      </c>
      <c r="Q214" s="84" t="s">
        <v>4101</v>
      </c>
      <c r="R214" s="84" t="s">
        <v>4093</v>
      </c>
      <c r="S214" s="38">
        <v>0</v>
      </c>
      <c r="T214" s="39" t="s">
        <v>935</v>
      </c>
      <c r="U214" s="184">
        <f t="shared" si="5"/>
        <v>708</v>
      </c>
      <c r="V214" s="41" t="s">
        <v>935</v>
      </c>
      <c r="W214" s="42" t="s">
        <v>59</v>
      </c>
      <c r="X214" s="202">
        <v>1</v>
      </c>
      <c r="Z214" s="22" t="s">
        <v>4229</v>
      </c>
      <c r="AB214" s="28" t="s">
        <v>57</v>
      </c>
      <c r="AC214" s="176" t="s">
        <v>58</v>
      </c>
      <c r="AD214" s="176" t="s">
        <v>4272</v>
      </c>
      <c r="AE214" s="22" t="s">
        <v>59</v>
      </c>
      <c r="AF214" s="176" t="s">
        <v>4233</v>
      </c>
      <c r="AG214" s="176" t="s">
        <v>4095</v>
      </c>
    </row>
    <row r="215" spans="1:42" x14ac:dyDescent="0.2">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4102</v>
      </c>
      <c r="N215" s="76" t="s">
        <v>4103</v>
      </c>
      <c r="O215" s="52">
        <v>1.40625</v>
      </c>
      <c r="P215" s="52" t="s">
        <v>1099</v>
      </c>
      <c r="Q215" s="84" t="s">
        <v>4104</v>
      </c>
      <c r="R215" s="84" t="s">
        <v>4103</v>
      </c>
      <c r="S215" s="38">
        <v>0</v>
      </c>
      <c r="T215" s="39">
        <v>24</v>
      </c>
      <c r="U215" s="40">
        <v>72</v>
      </c>
      <c r="V215" s="41">
        <v>96</v>
      </c>
      <c r="W215" s="42" t="s">
        <v>59</v>
      </c>
      <c r="Y215" s="181" t="s">
        <v>4105</v>
      </c>
      <c r="Z215" s="22" t="s">
        <v>4106</v>
      </c>
      <c r="AB215" s="28" t="s">
        <v>57</v>
      </c>
      <c r="AD215" s="22" t="s">
        <v>4107</v>
      </c>
      <c r="AE215" s="22" t="s">
        <v>59</v>
      </c>
      <c r="AF215" s="176" t="s">
        <v>4108</v>
      </c>
      <c r="AG215" s="176" t="s">
        <v>4109</v>
      </c>
    </row>
    <row r="216" spans="1:42" x14ac:dyDescent="0.2">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1108</v>
      </c>
      <c r="G216" s="205" t="str">
        <f>IF(AND(A216&lt;&gt;"",ISNUMBER(A216)),VLOOKUP(A216,Studies!A:BR,13,FALSE),"")</f>
        <v>PO</v>
      </c>
      <c r="H216" s="68" t="s">
        <v>58</v>
      </c>
      <c r="J216" s="205" t="str">
        <f>IF(AND(A216&lt;&gt;"",ISNUMBER(A216)),VLOOKUP(A216,Studies!A:BR,6,FALSE),"")</f>
        <v>Plasma</v>
      </c>
      <c r="K216" s="43">
        <v>2.1111111111111112</v>
      </c>
      <c r="L216" s="43" t="s">
        <v>1099</v>
      </c>
      <c r="M216" s="76" t="s">
        <v>4110</v>
      </c>
      <c r="N216" s="76" t="s">
        <v>4103</v>
      </c>
      <c r="O216" s="52">
        <v>2.2777777777777777</v>
      </c>
      <c r="P216" s="52" t="s">
        <v>1099</v>
      </c>
      <c r="Q216" s="84" t="s">
        <v>4111</v>
      </c>
      <c r="R216" s="84" t="s">
        <v>4103</v>
      </c>
      <c r="S216" s="38">
        <v>144</v>
      </c>
      <c r="T216" s="39">
        <v>154</v>
      </c>
      <c r="U216" s="40">
        <v>168</v>
      </c>
      <c r="V216" s="41">
        <v>181.5</v>
      </c>
      <c r="W216" s="42" t="s">
        <v>59</v>
      </c>
      <c r="Y216" s="181" t="s">
        <v>4112</v>
      </c>
      <c r="Z216" s="22">
        <v>500</v>
      </c>
      <c r="AB216" s="28" t="s">
        <v>57</v>
      </c>
      <c r="AD216" s="22" t="s">
        <v>4113</v>
      </c>
      <c r="AE216" s="22" t="s">
        <v>59</v>
      </c>
      <c r="AF216" s="176" t="s">
        <v>4114</v>
      </c>
      <c r="AG216" s="176" t="s">
        <v>4115</v>
      </c>
    </row>
    <row r="217" spans="1:42" x14ac:dyDescent="0.2">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4069</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Y217" s="181" t="s">
        <v>4116</v>
      </c>
      <c r="Z217" s="22">
        <v>100</v>
      </c>
      <c r="AB217" s="28" t="s">
        <v>57</v>
      </c>
      <c r="AD217" s="22" t="s">
        <v>4117</v>
      </c>
      <c r="AE217" s="22" t="s">
        <v>59</v>
      </c>
      <c r="AF217" s="176" t="s">
        <v>3012</v>
      </c>
      <c r="AG217" s="176" t="s">
        <v>4118</v>
      </c>
      <c r="AP217" s="52" t="s">
        <v>4119</v>
      </c>
    </row>
    <row r="218" spans="1:42" x14ac:dyDescent="0.2">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4070</v>
      </c>
      <c r="G218" s="205" t="str">
        <f>IF(AND(A218&lt;&gt;"",ISNUMBER(A218)),VLOOKUP(A218,Studies!A:BR,13,FALSE),"")</f>
        <v>PO</v>
      </c>
      <c r="H218" s="68" t="s">
        <v>58</v>
      </c>
      <c r="J218" s="205" t="str">
        <f>IF(AND(A218&lt;&gt;"",ISNUMBER(A218)),VLOOKUP(A218,Studies!A:BR,6,FALSE),"")</f>
        <v>Plasma</v>
      </c>
      <c r="K218" s="43">
        <v>0.899854862119013</v>
      </c>
      <c r="L218" s="43" t="s">
        <v>1099</v>
      </c>
      <c r="M218" s="76" t="s">
        <v>4120</v>
      </c>
      <c r="N218" s="76" t="s">
        <v>1151</v>
      </c>
      <c r="O218" s="52">
        <v>0.76751117734724295</v>
      </c>
      <c r="P218" s="52" t="s">
        <v>1099</v>
      </c>
      <c r="Q218" s="84" t="s">
        <v>4121</v>
      </c>
      <c r="R218" s="84" t="s">
        <v>1151</v>
      </c>
      <c r="S218" s="38">
        <v>0</v>
      </c>
      <c r="T218" s="39">
        <v>24</v>
      </c>
      <c r="U218" s="40">
        <v>72</v>
      </c>
      <c r="V218" s="41">
        <v>96</v>
      </c>
      <c r="W218" s="42" t="s">
        <v>59</v>
      </c>
      <c r="Y218" s="181" t="s">
        <v>4122</v>
      </c>
      <c r="Z218" s="22">
        <v>400</v>
      </c>
      <c r="AB218" s="28" t="s">
        <v>57</v>
      </c>
      <c r="AC218" s="22" t="s">
        <v>58</v>
      </c>
      <c r="AD218" s="22" t="s">
        <v>2277</v>
      </c>
      <c r="AE218" s="22" t="s">
        <v>59</v>
      </c>
      <c r="AF218" s="176" t="s">
        <v>4123</v>
      </c>
      <c r="AG218" s="176" t="s">
        <v>2640</v>
      </c>
      <c r="AI218" s="177" t="s">
        <v>4124</v>
      </c>
      <c r="AM218" s="52" t="s">
        <v>613</v>
      </c>
      <c r="AN218" s="52" t="s">
        <v>653</v>
      </c>
    </row>
    <row r="219" spans="1:42" x14ac:dyDescent="0.2">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4125</v>
      </c>
      <c r="M219" s="76" t="s">
        <v>4126</v>
      </c>
      <c r="N219" s="76" t="s">
        <v>1151</v>
      </c>
      <c r="O219" s="52">
        <v>1.24</v>
      </c>
      <c r="P219" s="52" t="s">
        <v>4125</v>
      </c>
      <c r="Q219" s="84" t="s">
        <v>4127</v>
      </c>
      <c r="R219" s="84" t="s">
        <v>1151</v>
      </c>
      <c r="S219" s="38">
        <v>0</v>
      </c>
      <c r="T219" s="39" t="s">
        <v>935</v>
      </c>
      <c r="U219" s="40">
        <v>100</v>
      </c>
      <c r="V219" s="41" t="s">
        <v>935</v>
      </c>
      <c r="W219" s="42" t="s">
        <v>59</v>
      </c>
      <c r="Y219" s="181" t="s">
        <v>4128</v>
      </c>
      <c r="Z219" s="22">
        <v>200</v>
      </c>
      <c r="AB219" s="28" t="s">
        <v>57</v>
      </c>
      <c r="AC219" s="22" t="s">
        <v>58</v>
      </c>
      <c r="AD219" s="22" t="s">
        <v>4129</v>
      </c>
      <c r="AE219" s="22" t="s">
        <v>59</v>
      </c>
      <c r="AF219" s="176" t="s">
        <v>3011</v>
      </c>
      <c r="AG219" s="176" t="s">
        <v>4130</v>
      </c>
      <c r="AL219" s="23" t="s">
        <v>4131</v>
      </c>
    </row>
    <row r="220" spans="1:42" x14ac:dyDescent="0.2">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4071</v>
      </c>
      <c r="G220" s="205" t="str">
        <f>IF(AND(A220&lt;&gt;"",ISNUMBER(A220)),VLOOKUP(A220,Studies!A:BR,13,FALSE),"")</f>
        <v>PO</v>
      </c>
      <c r="H220" s="68" t="s">
        <v>58</v>
      </c>
      <c r="J220" s="205" t="str">
        <f>IF(AND(A220&lt;&gt;"",ISNUMBER(A220)),VLOOKUP(A220,Studies!A:BR,6,FALSE),"")</f>
        <v>Plasma</v>
      </c>
      <c r="K220" s="43">
        <v>2.0187050359712231</v>
      </c>
      <c r="L220" s="43" t="s">
        <v>4132</v>
      </c>
      <c r="O220" s="52">
        <v>1.8099547511312217</v>
      </c>
      <c r="P220" s="52" t="s">
        <v>1099</v>
      </c>
      <c r="S220" s="38">
        <v>0</v>
      </c>
      <c r="T220" s="39" t="s">
        <v>935</v>
      </c>
      <c r="U220" s="40">
        <v>49</v>
      </c>
      <c r="V220" s="41" t="s">
        <v>935</v>
      </c>
      <c r="W220" s="42" t="s">
        <v>59</v>
      </c>
      <c r="Y220" s="181" t="s">
        <v>4133</v>
      </c>
      <c r="Z220" s="22">
        <v>600</v>
      </c>
      <c r="AB220" s="28" t="s">
        <v>57</v>
      </c>
      <c r="AC220" s="22" t="s">
        <v>58</v>
      </c>
      <c r="AD220" s="22" t="s">
        <v>4134</v>
      </c>
      <c r="AE220" s="22" t="s">
        <v>59</v>
      </c>
      <c r="AF220" s="176" t="s">
        <v>3022</v>
      </c>
      <c r="AG220" s="176" t="s">
        <v>4135</v>
      </c>
      <c r="AI220" s="177" t="s">
        <v>4136</v>
      </c>
      <c r="AL220" s="23" t="s">
        <v>4137</v>
      </c>
      <c r="AP220" s="52" t="s">
        <v>4138</v>
      </c>
    </row>
    <row r="221" spans="1:42" x14ac:dyDescent="0.2">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4132</v>
      </c>
      <c r="O221" s="52">
        <v>0.78801843317972353</v>
      </c>
      <c r="P221" s="52" t="s">
        <v>1099</v>
      </c>
      <c r="S221" s="38">
        <v>0</v>
      </c>
      <c r="T221" s="39" t="s">
        <v>935</v>
      </c>
      <c r="U221" s="40">
        <v>113</v>
      </c>
      <c r="V221" s="41" t="s">
        <v>935</v>
      </c>
      <c r="W221" s="42" t="s">
        <v>59</v>
      </c>
      <c r="X221" s="202">
        <v>1</v>
      </c>
      <c r="Y221" s="181" t="s">
        <v>4139</v>
      </c>
      <c r="Z221" s="22">
        <v>600</v>
      </c>
      <c r="AB221" s="28" t="s">
        <v>57</v>
      </c>
      <c r="AC221" s="22" t="s">
        <v>58</v>
      </c>
      <c r="AD221" s="22" t="s">
        <v>4129</v>
      </c>
      <c r="AE221" s="22" t="s">
        <v>59</v>
      </c>
      <c r="AF221" s="176" t="s">
        <v>3011</v>
      </c>
      <c r="AG221" s="176" t="s">
        <v>4140</v>
      </c>
      <c r="AI221" s="177" t="s">
        <v>4141</v>
      </c>
      <c r="AL221" s="23" t="s">
        <v>4142</v>
      </c>
    </row>
    <row r="222" spans="1:42" s="181" customFormat="1" ht="14.25" x14ac:dyDescent="0.2">
      <c r="A222" s="172">
        <v>6010</v>
      </c>
      <c r="B222" s="172" t="s">
        <v>4176</v>
      </c>
      <c r="C222" s="172"/>
      <c r="D222" s="172" t="s">
        <v>4177</v>
      </c>
      <c r="E222" s="172" t="s">
        <v>4178</v>
      </c>
      <c r="F222" s="172" t="s">
        <v>1091</v>
      </c>
      <c r="G222" s="172" t="s">
        <v>58</v>
      </c>
      <c r="H222" s="172" t="s">
        <v>58</v>
      </c>
      <c r="I222" s="172"/>
      <c r="J222" s="172" t="s">
        <v>102</v>
      </c>
      <c r="K222" s="172">
        <v>5.34</v>
      </c>
      <c r="L222" s="172"/>
      <c r="M222" s="172"/>
      <c r="N222" s="172"/>
      <c r="O222" s="172">
        <v>3.48</v>
      </c>
      <c r="P222" s="172"/>
      <c r="Q222" s="172"/>
      <c r="R222" s="172"/>
      <c r="S222" s="172">
        <v>120</v>
      </c>
      <c r="T222" s="172" t="s">
        <v>935</v>
      </c>
      <c r="U222" s="172">
        <v>120</v>
      </c>
      <c r="V222" s="172" t="s">
        <v>935</v>
      </c>
      <c r="W222" s="172" t="s">
        <v>59</v>
      </c>
      <c r="X222" s="279"/>
      <c r="Y222" s="172" t="s">
        <v>4179</v>
      </c>
      <c r="Z222" s="172">
        <v>50</v>
      </c>
      <c r="AA222" s="172"/>
      <c r="AB222" s="172" t="s">
        <v>57</v>
      </c>
      <c r="AC222" s="172" t="s">
        <v>58</v>
      </c>
      <c r="AD222" s="176"/>
      <c r="AE222" s="176"/>
      <c r="AF222" s="176"/>
      <c r="AG222" s="176"/>
      <c r="AH222" s="177"/>
      <c r="AI222" s="177"/>
      <c r="AJ222" s="178"/>
      <c r="AK222" s="177"/>
      <c r="AL222" s="177"/>
      <c r="AM222" s="193"/>
      <c r="AN222" s="193"/>
      <c r="AO222" s="193"/>
      <c r="AP222" s="193"/>
    </row>
    <row r="223" spans="1:42" s="181" customFormat="1" ht="14.25" x14ac:dyDescent="0.2">
      <c r="A223" s="172">
        <v>6011</v>
      </c>
      <c r="B223" s="172" t="s">
        <v>4176</v>
      </c>
      <c r="C223" s="172"/>
      <c r="D223" s="172" t="s">
        <v>4180</v>
      </c>
      <c r="E223" s="172" t="s">
        <v>4178</v>
      </c>
      <c r="F223" s="172" t="s">
        <v>1091</v>
      </c>
      <c r="G223" s="172" t="s">
        <v>58</v>
      </c>
      <c r="H223" s="172" t="s">
        <v>58</v>
      </c>
      <c r="I223" s="172"/>
      <c r="J223" s="172" t="s">
        <v>102</v>
      </c>
      <c r="K223" s="172">
        <v>1.21</v>
      </c>
      <c r="L223" s="172"/>
      <c r="M223" s="172"/>
      <c r="N223" s="172"/>
      <c r="O223" s="172">
        <v>1.1200000000000001</v>
      </c>
      <c r="P223" s="172"/>
      <c r="Q223" s="172"/>
      <c r="R223" s="172"/>
      <c r="S223" s="172">
        <v>120</v>
      </c>
      <c r="T223" s="172" t="s">
        <v>935</v>
      </c>
      <c r="U223" s="172">
        <v>120</v>
      </c>
      <c r="V223" s="172" t="s">
        <v>935</v>
      </c>
      <c r="W223" s="172" t="s">
        <v>59</v>
      </c>
      <c r="X223" s="279"/>
      <c r="Y223" s="172" t="s">
        <v>4181</v>
      </c>
      <c r="Z223" s="172">
        <v>50</v>
      </c>
      <c r="AA223" s="172"/>
      <c r="AB223" s="172" t="s">
        <v>57</v>
      </c>
      <c r="AC223" s="172" t="s">
        <v>58</v>
      </c>
      <c r="AD223" s="176"/>
      <c r="AE223" s="176"/>
      <c r="AF223" s="176"/>
      <c r="AG223" s="176"/>
      <c r="AH223" s="177"/>
      <c r="AI223" s="177"/>
      <c r="AJ223" s="178"/>
      <c r="AK223" s="177"/>
      <c r="AL223" s="177"/>
      <c r="AM223" s="193"/>
      <c r="AN223" s="193"/>
      <c r="AO223" s="193"/>
      <c r="AP223" s="193"/>
    </row>
    <row r="224" spans="1:42" s="181" customFormat="1" ht="14.25" x14ac:dyDescent="0.2">
      <c r="A224" s="172">
        <v>6020</v>
      </c>
      <c r="B224" s="172" t="s">
        <v>4182</v>
      </c>
      <c r="C224" s="172"/>
      <c r="D224" s="172" t="s">
        <v>4183</v>
      </c>
      <c r="E224" s="172" t="s">
        <v>4178</v>
      </c>
      <c r="F224" s="172" t="s">
        <v>4184</v>
      </c>
      <c r="G224" s="172" t="s">
        <v>58</v>
      </c>
      <c r="H224" s="172" t="s">
        <v>58</v>
      </c>
      <c r="I224" s="172"/>
      <c r="J224" s="172" t="s">
        <v>102</v>
      </c>
      <c r="K224" s="172">
        <v>2.0499999999999998</v>
      </c>
      <c r="L224" s="172"/>
      <c r="M224" s="172"/>
      <c r="N224" s="172"/>
      <c r="O224" s="172">
        <v>1.67</v>
      </c>
      <c r="P224" s="172"/>
      <c r="Q224" s="172"/>
      <c r="R224" s="172"/>
      <c r="S224" s="172">
        <v>0</v>
      </c>
      <c r="T224" s="172" t="s">
        <v>935</v>
      </c>
      <c r="U224" s="172">
        <v>0</v>
      </c>
      <c r="V224" s="172" t="s">
        <v>935</v>
      </c>
      <c r="W224" s="172" t="s">
        <v>59</v>
      </c>
      <c r="X224" s="279"/>
      <c r="Y224" s="172" t="s">
        <v>4179</v>
      </c>
      <c r="Z224" s="172">
        <v>300</v>
      </c>
      <c r="AA224" s="172"/>
      <c r="AB224" s="172" t="s">
        <v>57</v>
      </c>
      <c r="AC224" s="172" t="s">
        <v>58</v>
      </c>
      <c r="AD224" s="176"/>
      <c r="AE224" s="176"/>
      <c r="AF224" s="176"/>
      <c r="AG224" s="176"/>
      <c r="AH224" s="177"/>
      <c r="AI224" s="177"/>
      <c r="AJ224" s="178"/>
      <c r="AK224" s="177"/>
      <c r="AL224" s="177"/>
      <c r="AM224" s="193"/>
      <c r="AN224" s="193"/>
      <c r="AO224" s="193"/>
      <c r="AP224" s="193"/>
    </row>
    <row r="225" spans="1:42" s="181" customFormat="1" ht="14.25" x14ac:dyDescent="0.2">
      <c r="A225" s="172">
        <v>6021</v>
      </c>
      <c r="B225" s="172" t="s">
        <v>4182</v>
      </c>
      <c r="C225" s="172"/>
      <c r="D225" s="172" t="s">
        <v>4185</v>
      </c>
      <c r="E225" s="172" t="s">
        <v>4178</v>
      </c>
      <c r="F225" s="172" t="s">
        <v>4184</v>
      </c>
      <c r="G225" s="172" t="s">
        <v>58</v>
      </c>
      <c r="H225" s="172" t="s">
        <v>58</v>
      </c>
      <c r="I225" s="172"/>
      <c r="J225" s="172" t="s">
        <v>102</v>
      </c>
      <c r="K225" s="172">
        <v>1.1599999999999999</v>
      </c>
      <c r="L225" s="172"/>
      <c r="M225" s="172"/>
      <c r="N225" s="172"/>
      <c r="O225" s="172">
        <v>0.97</v>
      </c>
      <c r="P225" s="172"/>
      <c r="Q225" s="172"/>
      <c r="R225" s="172"/>
      <c r="S225" s="172">
        <v>0</v>
      </c>
      <c r="T225" s="172" t="s">
        <v>935</v>
      </c>
      <c r="U225" s="172">
        <v>0</v>
      </c>
      <c r="V225" s="172" t="s">
        <v>935</v>
      </c>
      <c r="W225" s="172" t="s">
        <v>59</v>
      </c>
      <c r="X225" s="279"/>
      <c r="Y225" s="172" t="s">
        <v>4181</v>
      </c>
      <c r="Z225" s="172">
        <v>300</v>
      </c>
      <c r="AA225" s="172"/>
      <c r="AB225" s="172" t="s">
        <v>57</v>
      </c>
      <c r="AC225" s="172" t="s">
        <v>58</v>
      </c>
      <c r="AD225" s="176"/>
      <c r="AE225" s="176"/>
      <c r="AF225" s="176"/>
      <c r="AG225" s="176"/>
      <c r="AH225" s="177"/>
      <c r="AI225" s="177"/>
      <c r="AJ225" s="178"/>
      <c r="AK225" s="177"/>
      <c r="AL225" s="177"/>
      <c r="AM225" s="193"/>
      <c r="AN225" s="193"/>
      <c r="AO225" s="193"/>
      <c r="AP225" s="193"/>
    </row>
    <row r="226" spans="1:42" s="181" customFormat="1" ht="14.25" x14ac:dyDescent="0.2">
      <c r="A226" s="172">
        <v>6030</v>
      </c>
      <c r="B226" s="172" t="s">
        <v>4186</v>
      </c>
      <c r="C226" s="172"/>
      <c r="D226" s="172" t="s">
        <v>4187</v>
      </c>
      <c r="E226" s="172" t="s">
        <v>4188</v>
      </c>
      <c r="F226" s="172" t="s">
        <v>1091</v>
      </c>
      <c r="G226" s="172" t="s">
        <v>58</v>
      </c>
      <c r="H226" s="172" t="s">
        <v>58</v>
      </c>
      <c r="I226" s="172"/>
      <c r="J226" s="172" t="s">
        <v>102</v>
      </c>
      <c r="K226" s="172">
        <v>4.6399999999999997</v>
      </c>
      <c r="L226" s="172"/>
      <c r="M226" s="172"/>
      <c r="N226" s="172"/>
      <c r="O226" s="172">
        <v>2.12</v>
      </c>
      <c r="P226" s="172"/>
      <c r="Q226" s="172"/>
      <c r="R226" s="172"/>
      <c r="S226" s="172">
        <v>176</v>
      </c>
      <c r="T226" s="172" t="s">
        <v>935</v>
      </c>
      <c r="U226" s="172">
        <v>176</v>
      </c>
      <c r="V226" s="172" t="s">
        <v>935</v>
      </c>
      <c r="W226" s="172" t="s">
        <v>59</v>
      </c>
      <c r="X226" s="279"/>
      <c r="Y226" s="172"/>
      <c r="Z226" s="172">
        <v>27.5</v>
      </c>
      <c r="AA226" s="172"/>
      <c r="AB226" s="172" t="s">
        <v>57</v>
      </c>
      <c r="AC226" s="172" t="s">
        <v>58</v>
      </c>
      <c r="AD226" s="176"/>
      <c r="AE226" s="176"/>
      <c r="AF226" s="176"/>
      <c r="AG226" s="176"/>
      <c r="AH226" s="177"/>
      <c r="AI226" s="177"/>
      <c r="AJ226" s="178"/>
      <c r="AK226" s="177"/>
      <c r="AL226" s="177"/>
      <c r="AM226" s="193"/>
      <c r="AN226" s="193"/>
      <c r="AO226" s="193"/>
      <c r="AP226" s="193"/>
    </row>
    <row r="227" spans="1:42" s="181" customFormat="1" ht="14.25" x14ac:dyDescent="0.2">
      <c r="A227" s="172">
        <v>6031</v>
      </c>
      <c r="B227" s="172" t="s">
        <v>4186</v>
      </c>
      <c r="C227" s="172"/>
      <c r="D227" s="172" t="s">
        <v>4187</v>
      </c>
      <c r="E227" s="172" t="s">
        <v>4188</v>
      </c>
      <c r="F227" s="172" t="s">
        <v>1091</v>
      </c>
      <c r="G227" s="172" t="s">
        <v>58</v>
      </c>
      <c r="H227" s="172" t="s">
        <v>58</v>
      </c>
      <c r="I227" s="172"/>
      <c r="J227" s="172" t="s">
        <v>102</v>
      </c>
      <c r="K227" s="172">
        <v>6.7</v>
      </c>
      <c r="L227" s="172"/>
      <c r="M227" s="172"/>
      <c r="N227" s="172"/>
      <c r="O227" s="172">
        <v>2.4</v>
      </c>
      <c r="P227" s="172"/>
      <c r="Q227" s="172"/>
      <c r="R227" s="172"/>
      <c r="S227" s="172">
        <v>176</v>
      </c>
      <c r="T227" s="172" t="s">
        <v>935</v>
      </c>
      <c r="U227" s="172">
        <v>176</v>
      </c>
      <c r="V227" s="172" t="s">
        <v>935</v>
      </c>
      <c r="W227" s="172" t="s">
        <v>59</v>
      </c>
      <c r="X227" s="279"/>
      <c r="Y227" s="172"/>
      <c r="Z227" s="172">
        <v>45.8</v>
      </c>
      <c r="AA227" s="172"/>
      <c r="AB227" s="172" t="s">
        <v>57</v>
      </c>
      <c r="AC227" s="172" t="s">
        <v>58</v>
      </c>
      <c r="AD227" s="176"/>
      <c r="AE227" s="176"/>
      <c r="AF227" s="176"/>
      <c r="AG227" s="176"/>
      <c r="AH227" s="177"/>
      <c r="AI227" s="177"/>
      <c r="AJ227" s="178"/>
      <c r="AK227" s="177"/>
      <c r="AL227" s="177"/>
      <c r="AM227" s="193"/>
      <c r="AN227" s="193"/>
      <c r="AO227" s="193"/>
      <c r="AP227" s="193"/>
    </row>
    <row r="228" spans="1:42" s="181" customFormat="1" ht="14.25" x14ac:dyDescent="0.2">
      <c r="A228" s="172">
        <v>6032</v>
      </c>
      <c r="B228" s="172" t="s">
        <v>4186</v>
      </c>
      <c r="C228" s="172"/>
      <c r="D228" s="172" t="s">
        <v>4187</v>
      </c>
      <c r="E228" s="172" t="s">
        <v>4188</v>
      </c>
      <c r="F228" s="172" t="s">
        <v>1091</v>
      </c>
      <c r="G228" s="172" t="s">
        <v>58</v>
      </c>
      <c r="H228" s="172" t="s">
        <v>58</v>
      </c>
      <c r="I228" s="172"/>
      <c r="J228" s="172" t="s">
        <v>102</v>
      </c>
      <c r="K228" s="172">
        <v>9.89</v>
      </c>
      <c r="L228" s="172"/>
      <c r="M228" s="172"/>
      <c r="N228" s="172"/>
      <c r="O228" s="172">
        <v>2.42</v>
      </c>
      <c r="P228" s="172"/>
      <c r="Q228" s="172"/>
      <c r="R228" s="172"/>
      <c r="S228" s="172">
        <v>176</v>
      </c>
      <c r="T228" s="172" t="s">
        <v>935</v>
      </c>
      <c r="U228" s="172">
        <v>176</v>
      </c>
      <c r="V228" s="172" t="s">
        <v>935</v>
      </c>
      <c r="W228" s="172" t="s">
        <v>59</v>
      </c>
      <c r="X228" s="279"/>
      <c r="Y228" s="172"/>
      <c r="Z228" s="172">
        <v>64.099999999999994</v>
      </c>
      <c r="AA228" s="172"/>
      <c r="AB228" s="172" t="s">
        <v>57</v>
      </c>
      <c r="AC228" s="172" t="s">
        <v>58</v>
      </c>
      <c r="AD228" s="176"/>
      <c r="AE228" s="176"/>
      <c r="AF228" s="176"/>
      <c r="AG228" s="176"/>
      <c r="AH228" s="177"/>
      <c r="AI228" s="177"/>
      <c r="AJ228" s="178"/>
      <c r="AK228" s="177"/>
      <c r="AL228" s="177"/>
      <c r="AM228" s="193"/>
      <c r="AN228" s="193"/>
      <c r="AO228" s="193"/>
      <c r="AP228" s="193"/>
    </row>
    <row r="229" spans="1:42" s="181" customFormat="1" ht="14.25" x14ac:dyDescent="0.2">
      <c r="A229" s="172">
        <v>6040</v>
      </c>
      <c r="B229" s="172" t="s">
        <v>4189</v>
      </c>
      <c r="C229" s="172"/>
      <c r="D229" s="172" t="s">
        <v>4190</v>
      </c>
      <c r="E229" s="172" t="s">
        <v>4184</v>
      </c>
      <c r="F229" s="172" t="s">
        <v>4178</v>
      </c>
      <c r="G229" s="172" t="s">
        <v>58</v>
      </c>
      <c r="H229" s="172" t="s">
        <v>58</v>
      </c>
      <c r="I229" s="172"/>
      <c r="J229" s="172" t="s">
        <v>102</v>
      </c>
      <c r="K229" s="172">
        <v>1.31</v>
      </c>
      <c r="L229" s="172"/>
      <c r="M229" s="172"/>
      <c r="N229" s="172"/>
      <c r="O229" s="172">
        <v>1.1100000000000001</v>
      </c>
      <c r="P229" s="172"/>
      <c r="Q229" s="172"/>
      <c r="R229" s="172"/>
      <c r="S229" s="172">
        <v>0</v>
      </c>
      <c r="T229" s="172" t="s">
        <v>935</v>
      </c>
      <c r="U229" s="172">
        <v>0</v>
      </c>
      <c r="V229" s="172" t="s">
        <v>935</v>
      </c>
      <c r="W229" s="172" t="s">
        <v>59</v>
      </c>
      <c r="X229" s="279"/>
      <c r="Y229" s="172"/>
      <c r="Z229" s="172">
        <v>40</v>
      </c>
      <c r="AA229" s="172"/>
      <c r="AB229" s="172" t="s">
        <v>57</v>
      </c>
      <c r="AC229" s="172" t="s">
        <v>58</v>
      </c>
      <c r="AD229" s="176"/>
      <c r="AE229" s="176"/>
      <c r="AF229" s="176"/>
      <c r="AG229" s="176"/>
      <c r="AH229" s="177"/>
      <c r="AI229" s="177"/>
      <c r="AJ229" s="178"/>
      <c r="AK229" s="177"/>
      <c r="AL229" s="177"/>
      <c r="AM229" s="193"/>
      <c r="AN229" s="193"/>
      <c r="AO229" s="193"/>
      <c r="AP229" s="193"/>
    </row>
    <row r="230" spans="1:42" s="181" customFormat="1" ht="14.25" x14ac:dyDescent="0.2">
      <c r="A230" s="172">
        <v>6050</v>
      </c>
      <c r="B230" s="172" t="s">
        <v>4191</v>
      </c>
      <c r="C230" s="172"/>
      <c r="D230" s="172" t="s">
        <v>4192</v>
      </c>
      <c r="E230" s="172" t="s">
        <v>4193</v>
      </c>
      <c r="F230" s="172" t="s">
        <v>4194</v>
      </c>
      <c r="G230" s="172" t="s">
        <v>58</v>
      </c>
      <c r="H230" s="172" t="s">
        <v>58</v>
      </c>
      <c r="I230" s="172"/>
      <c r="J230" s="172" t="s">
        <v>102</v>
      </c>
      <c r="K230" s="172">
        <v>3.92</v>
      </c>
      <c r="L230" s="172"/>
      <c r="M230" s="172"/>
      <c r="N230" s="172"/>
      <c r="O230" s="172">
        <v>3.02</v>
      </c>
      <c r="P230" s="172"/>
      <c r="Q230" s="172"/>
      <c r="R230" s="172"/>
      <c r="S230" s="172">
        <v>480</v>
      </c>
      <c r="T230" s="172" t="s">
        <v>935</v>
      </c>
      <c r="U230" s="172">
        <v>480</v>
      </c>
      <c r="V230" s="172" t="s">
        <v>935</v>
      </c>
      <c r="W230" s="172" t="s">
        <v>59</v>
      </c>
      <c r="X230" s="279"/>
      <c r="Y230" s="172"/>
      <c r="Z230" s="172">
        <v>20</v>
      </c>
      <c r="AA230" s="172"/>
      <c r="AB230" s="172" t="s">
        <v>57</v>
      </c>
      <c r="AC230" s="172" t="s">
        <v>58</v>
      </c>
      <c r="AD230" s="176"/>
      <c r="AE230" s="176"/>
      <c r="AF230" s="176"/>
      <c r="AG230" s="176"/>
      <c r="AH230" s="177"/>
      <c r="AI230" s="177"/>
      <c r="AJ230" s="178"/>
      <c r="AK230" s="177"/>
      <c r="AL230" s="177"/>
      <c r="AM230" s="193"/>
      <c r="AN230" s="193"/>
      <c r="AO230" s="193"/>
      <c r="AP230" s="193"/>
    </row>
    <row r="231" spans="1:42" s="181" customFormat="1" ht="14.25" x14ac:dyDescent="0.2">
      <c r="A231" s="172">
        <v>6060</v>
      </c>
      <c r="B231" s="172" t="s">
        <v>4195</v>
      </c>
      <c r="C231" s="172"/>
      <c r="D231" s="172" t="s">
        <v>4196</v>
      </c>
      <c r="E231" s="172" t="s">
        <v>660</v>
      </c>
      <c r="F231" s="172" t="s">
        <v>1091</v>
      </c>
      <c r="G231" s="172" t="s">
        <v>58</v>
      </c>
      <c r="H231" s="172" t="s">
        <v>58</v>
      </c>
      <c r="I231" s="172"/>
      <c r="J231" s="172" t="s">
        <v>102</v>
      </c>
      <c r="K231" s="172">
        <v>7.16</v>
      </c>
      <c r="L231" s="172"/>
      <c r="M231" s="172"/>
      <c r="N231" s="172"/>
      <c r="O231" s="172">
        <v>1.0900000000000001</v>
      </c>
      <c r="P231" s="172"/>
      <c r="Q231" s="172"/>
      <c r="R231" s="172"/>
      <c r="S231" s="172">
        <v>168</v>
      </c>
      <c r="T231" s="172" t="s">
        <v>935</v>
      </c>
      <c r="U231" s="172">
        <v>169</v>
      </c>
      <c r="V231" s="172" t="s">
        <v>935</v>
      </c>
      <c r="W231" s="172" t="s">
        <v>59</v>
      </c>
      <c r="X231" s="279"/>
      <c r="Y231" s="172"/>
      <c r="Z231" s="172">
        <v>100</v>
      </c>
      <c r="AA231" s="172"/>
      <c r="AB231" s="172" t="s">
        <v>57</v>
      </c>
      <c r="AC231" s="172" t="s">
        <v>58</v>
      </c>
      <c r="AD231" s="176"/>
      <c r="AE231" s="176"/>
      <c r="AF231" s="176"/>
      <c r="AG231" s="176"/>
      <c r="AH231" s="177"/>
      <c r="AI231" s="177"/>
      <c r="AJ231" s="178"/>
      <c r="AK231" s="177"/>
      <c r="AL231" s="177"/>
      <c r="AM231" s="193"/>
      <c r="AN231" s="193"/>
      <c r="AO231" s="193"/>
      <c r="AP231" s="193"/>
    </row>
    <row r="232" spans="1:42" s="181" customFormat="1" ht="14.25" x14ac:dyDescent="0.2">
      <c r="A232" s="172">
        <v>6061</v>
      </c>
      <c r="B232" s="172" t="s">
        <v>4197</v>
      </c>
      <c r="C232" s="172"/>
      <c r="D232" s="172" t="s">
        <v>4196</v>
      </c>
      <c r="E232" s="172" t="s">
        <v>660</v>
      </c>
      <c r="F232" s="172" t="s">
        <v>1091</v>
      </c>
      <c r="G232" s="172" t="s">
        <v>58</v>
      </c>
      <c r="H232" s="172" t="s">
        <v>58</v>
      </c>
      <c r="I232" s="172"/>
      <c r="J232" s="172" t="s">
        <v>102</v>
      </c>
      <c r="K232" s="172">
        <v>13.71</v>
      </c>
      <c r="L232" s="172"/>
      <c r="M232" s="172"/>
      <c r="N232" s="172"/>
      <c r="O232" s="172">
        <v>1.4</v>
      </c>
      <c r="P232" s="172"/>
      <c r="Q232" s="172"/>
      <c r="R232" s="172"/>
      <c r="S232" s="172">
        <v>25</v>
      </c>
      <c r="T232" s="172" t="s">
        <v>935</v>
      </c>
      <c r="U232" s="172">
        <v>25</v>
      </c>
      <c r="V232" s="172" t="s">
        <v>935</v>
      </c>
      <c r="W232" s="172" t="s">
        <v>59</v>
      </c>
      <c r="X232" s="279"/>
      <c r="Y232" s="172"/>
      <c r="Z232" s="172">
        <v>100</v>
      </c>
      <c r="AA232" s="172"/>
      <c r="AB232" s="172" t="s">
        <v>57</v>
      </c>
      <c r="AC232" s="172" t="s">
        <v>58</v>
      </c>
      <c r="AD232" s="176"/>
      <c r="AE232" s="176"/>
      <c r="AF232" s="176"/>
      <c r="AG232" s="176"/>
      <c r="AH232" s="177"/>
      <c r="AI232" s="177"/>
      <c r="AJ232" s="178"/>
      <c r="AK232" s="177"/>
      <c r="AL232" s="177"/>
      <c r="AM232" s="193"/>
      <c r="AN232" s="193"/>
      <c r="AO232" s="193"/>
      <c r="AP232" s="193"/>
    </row>
    <row r="233" spans="1:42" s="181" customFormat="1" ht="14.25" x14ac:dyDescent="0.2">
      <c r="A233" s="172">
        <v>6070</v>
      </c>
      <c r="B233" s="172" t="s">
        <v>4198</v>
      </c>
      <c r="C233" s="172"/>
      <c r="D233" s="172" t="s">
        <v>4199</v>
      </c>
      <c r="E233" s="172" t="s">
        <v>4193</v>
      </c>
      <c r="F233" s="172" t="s">
        <v>1091</v>
      </c>
      <c r="G233" s="172" t="s">
        <v>58</v>
      </c>
      <c r="H233" s="172" t="s">
        <v>58</v>
      </c>
      <c r="I233" s="172"/>
      <c r="J233" s="172" t="s">
        <v>102</v>
      </c>
      <c r="K233" s="172">
        <v>33</v>
      </c>
      <c r="L233" s="172"/>
      <c r="M233" s="172"/>
      <c r="N233" s="172"/>
      <c r="O233" s="172">
        <v>12.1</v>
      </c>
      <c r="P233" s="172"/>
      <c r="Q233" s="172"/>
      <c r="R233" s="172"/>
      <c r="S233" s="172">
        <v>73</v>
      </c>
      <c r="T233" s="172" t="s">
        <v>935</v>
      </c>
      <c r="U233" s="172">
        <v>73</v>
      </c>
      <c r="V233" s="172" t="s">
        <v>935</v>
      </c>
      <c r="W233" s="172" t="s">
        <v>59</v>
      </c>
      <c r="X233" s="279"/>
      <c r="Y233" s="172"/>
      <c r="Z233" s="172">
        <v>100</v>
      </c>
      <c r="AA233" s="172"/>
      <c r="AB233" s="172" t="s">
        <v>57</v>
      </c>
      <c r="AC233" s="172" t="s">
        <v>58</v>
      </c>
      <c r="AD233" s="176"/>
      <c r="AE233" s="176"/>
      <c r="AF233" s="176"/>
      <c r="AG233" s="176"/>
      <c r="AH233" s="177"/>
      <c r="AI233" s="177"/>
      <c r="AJ233" s="178"/>
      <c r="AK233" s="177"/>
      <c r="AL233" s="177"/>
      <c r="AM233" s="193"/>
      <c r="AN233" s="193"/>
      <c r="AO233" s="193"/>
      <c r="AP233" s="193"/>
    </row>
    <row r="234" spans="1:42" s="181" customFormat="1" ht="14.25" x14ac:dyDescent="0.2">
      <c r="A234" s="172">
        <v>6080</v>
      </c>
      <c r="B234" s="172" t="s">
        <v>4200</v>
      </c>
      <c r="C234" s="172"/>
      <c r="D234" s="172" t="s">
        <v>4201</v>
      </c>
      <c r="E234" s="172" t="s">
        <v>660</v>
      </c>
      <c r="F234" s="172" t="s">
        <v>4202</v>
      </c>
      <c r="G234" s="172" t="s">
        <v>58</v>
      </c>
      <c r="H234" s="172" t="s">
        <v>58</v>
      </c>
      <c r="I234" s="172"/>
      <c r="J234" s="172" t="s">
        <v>102</v>
      </c>
      <c r="K234" s="172">
        <v>2.83</v>
      </c>
      <c r="L234" s="172"/>
      <c r="M234" s="172"/>
      <c r="N234" s="172"/>
      <c r="O234" s="172">
        <v>1.89</v>
      </c>
      <c r="P234" s="172"/>
      <c r="Q234" s="172"/>
      <c r="R234" s="172"/>
      <c r="S234" s="172">
        <v>0</v>
      </c>
      <c r="T234" s="172" t="s">
        <v>935</v>
      </c>
      <c r="U234" s="172">
        <v>0</v>
      </c>
      <c r="V234" s="172" t="s">
        <v>935</v>
      </c>
      <c r="W234" s="172" t="s">
        <v>59</v>
      </c>
      <c r="X234" s="279"/>
      <c r="Y234" s="172"/>
      <c r="Z234" s="172">
        <v>200</v>
      </c>
      <c r="AA234" s="172"/>
      <c r="AB234" s="172" t="s">
        <v>57</v>
      </c>
      <c r="AC234" s="172" t="s">
        <v>58</v>
      </c>
      <c r="AD234" s="176"/>
      <c r="AE234" s="176"/>
      <c r="AF234" s="176"/>
      <c r="AG234" s="176"/>
      <c r="AH234" s="177"/>
      <c r="AI234" s="177"/>
      <c r="AJ234" s="178"/>
      <c r="AK234" s="177"/>
      <c r="AL234" s="177"/>
      <c r="AM234" s="193"/>
      <c r="AN234" s="193"/>
      <c r="AO234" s="193"/>
      <c r="AP234" s="193"/>
    </row>
    <row r="235" spans="1:42" s="181" customFormat="1" ht="14.25" x14ac:dyDescent="0.2">
      <c r="A235" s="172">
        <v>6090</v>
      </c>
      <c r="B235" s="172" t="s">
        <v>4203</v>
      </c>
      <c r="C235" s="172"/>
      <c r="D235" s="172" t="s">
        <v>4204</v>
      </c>
      <c r="E235" s="172" t="s">
        <v>4193</v>
      </c>
      <c r="F235" s="172" t="s">
        <v>4202</v>
      </c>
      <c r="G235" s="172" t="s">
        <v>58</v>
      </c>
      <c r="H235" s="172" t="s">
        <v>58</v>
      </c>
      <c r="I235" s="172"/>
      <c r="J235" s="172" t="s">
        <v>102</v>
      </c>
      <c r="K235" s="172">
        <v>3.42</v>
      </c>
      <c r="L235" s="172"/>
      <c r="M235" s="172"/>
      <c r="N235" s="172"/>
      <c r="O235" s="172">
        <v>3.22</v>
      </c>
      <c r="P235" s="172"/>
      <c r="Q235" s="172"/>
      <c r="R235" s="172"/>
      <c r="S235" s="172"/>
      <c r="T235" s="172" t="s">
        <v>935</v>
      </c>
      <c r="U235" s="172"/>
      <c r="V235" s="172" t="s">
        <v>935</v>
      </c>
      <c r="W235" s="172" t="s">
        <v>59</v>
      </c>
      <c r="X235" s="279"/>
      <c r="Y235" s="172"/>
      <c r="Z235" s="172">
        <v>50</v>
      </c>
      <c r="AA235" s="172"/>
      <c r="AB235" s="172" t="s">
        <v>57</v>
      </c>
      <c r="AC235" s="172" t="s">
        <v>58</v>
      </c>
      <c r="AD235" s="176"/>
      <c r="AE235" s="176"/>
      <c r="AF235" s="176"/>
      <c r="AG235" s="176"/>
      <c r="AH235" s="177"/>
      <c r="AI235" s="177"/>
      <c r="AJ235" s="178"/>
      <c r="AK235" s="177"/>
      <c r="AL235" s="177"/>
      <c r="AM235" s="193"/>
      <c r="AN235" s="193"/>
      <c r="AO235" s="193"/>
      <c r="AP235" s="193"/>
    </row>
    <row r="236" spans="1:42" s="181" customFormat="1" ht="14.25" x14ac:dyDescent="0.2">
      <c r="A236" s="172">
        <v>6100</v>
      </c>
      <c r="B236" s="172" t="s">
        <v>4205</v>
      </c>
      <c r="C236" s="172"/>
      <c r="D236" s="172" t="s">
        <v>4206</v>
      </c>
      <c r="E236" s="172" t="s">
        <v>4202</v>
      </c>
      <c r="F236" s="172" t="s">
        <v>1091</v>
      </c>
      <c r="G236" s="172" t="s">
        <v>58</v>
      </c>
      <c r="H236" s="172" t="s">
        <v>58</v>
      </c>
      <c r="I236" s="172"/>
      <c r="J236" s="172" t="s">
        <v>102</v>
      </c>
      <c r="K236" s="172">
        <v>1.55</v>
      </c>
      <c r="L236" s="172"/>
      <c r="M236" s="172"/>
      <c r="N236" s="172"/>
      <c r="O236" s="172">
        <v>1.1599999999999999</v>
      </c>
      <c r="P236" s="172"/>
      <c r="Q236" s="172"/>
      <c r="R236" s="172"/>
      <c r="S236" s="172">
        <v>168</v>
      </c>
      <c r="T236" s="172" t="s">
        <v>935</v>
      </c>
      <c r="U236" s="172">
        <v>168</v>
      </c>
      <c r="V236" s="172" t="s">
        <v>935</v>
      </c>
      <c r="W236" s="172" t="s">
        <v>59</v>
      </c>
      <c r="X236" s="279"/>
      <c r="Y236" s="172"/>
      <c r="Z236" s="172">
        <v>50</v>
      </c>
      <c r="AA236" s="172"/>
      <c r="AB236" s="172" t="s">
        <v>57</v>
      </c>
      <c r="AC236" s="172" t="s">
        <v>58</v>
      </c>
      <c r="AD236" s="176"/>
      <c r="AE236" s="176"/>
      <c r="AF236" s="176"/>
      <c r="AG236" s="176"/>
      <c r="AH236" s="177"/>
      <c r="AI236" s="177"/>
      <c r="AJ236" s="178"/>
      <c r="AK236" s="177"/>
      <c r="AL236" s="177"/>
      <c r="AM236" s="193"/>
      <c r="AN236" s="193"/>
      <c r="AO236" s="193"/>
      <c r="AP236" s="193"/>
    </row>
    <row r="237" spans="1:42" s="181" customFormat="1" ht="14.25" x14ac:dyDescent="0.2">
      <c r="A237" s="172">
        <v>6110</v>
      </c>
      <c r="B237" s="172" t="s">
        <v>4207</v>
      </c>
      <c r="C237" s="172"/>
      <c r="D237" s="172" t="s">
        <v>4208</v>
      </c>
      <c r="E237" s="172" t="s">
        <v>660</v>
      </c>
      <c r="F237" s="172" t="s">
        <v>4194</v>
      </c>
      <c r="G237" s="172" t="s">
        <v>58</v>
      </c>
      <c r="H237" s="172" t="s">
        <v>58</v>
      </c>
      <c r="I237" s="172"/>
      <c r="J237" s="172" t="s">
        <v>102</v>
      </c>
      <c r="K237" s="172">
        <v>2.13</v>
      </c>
      <c r="L237" s="172"/>
      <c r="M237" s="172"/>
      <c r="N237" s="172"/>
      <c r="O237" s="172">
        <v>1.1499999999999999</v>
      </c>
      <c r="P237" s="172"/>
      <c r="Q237" s="172"/>
      <c r="R237" s="172"/>
      <c r="S237" s="172">
        <v>480</v>
      </c>
      <c r="T237" s="172" t="s">
        <v>935</v>
      </c>
      <c r="U237" s="172">
        <v>480</v>
      </c>
      <c r="V237" s="172" t="s">
        <v>935</v>
      </c>
      <c r="W237" s="172" t="s">
        <v>59</v>
      </c>
      <c r="X237" s="279"/>
      <c r="Y237" s="172"/>
      <c r="Z237" s="172">
        <v>0.03</v>
      </c>
      <c r="AA237" s="172"/>
      <c r="AB237" s="172" t="s">
        <v>57</v>
      </c>
      <c r="AC237" s="172" t="s">
        <v>58</v>
      </c>
      <c r="AD237" s="176"/>
      <c r="AE237" s="176"/>
      <c r="AF237" s="176"/>
      <c r="AG237" s="176"/>
      <c r="AH237" s="177"/>
      <c r="AI237" s="177"/>
      <c r="AJ237" s="178"/>
      <c r="AK237" s="177"/>
      <c r="AL237" s="177"/>
      <c r="AM237" s="193"/>
      <c r="AN237" s="193"/>
      <c r="AO237" s="193"/>
      <c r="AP237" s="193"/>
    </row>
    <row r="238" spans="1:42" x14ac:dyDescent="0.2">
      <c r="A238" s="91">
        <v>1350</v>
      </c>
      <c r="B238" s="204" t="str">
        <f>IF(AND(A238&lt;&gt;"",ISNUMBER(A238)),VLOOKUP(A238,Studies!A:BR,2,FALSE),"")</f>
        <v>Lutz 2018</v>
      </c>
      <c r="C238" s="204" t="str">
        <f>IF(AND(A238&lt;&gt;"",ISNUMBER(A238)),VLOOKUP(A238,Studies!A:BR,3,FALSE),"")</f>
        <v>https://pubmed.ncbi.nlm.nih.gov/29569723/</v>
      </c>
      <c r="D238" s="204" t="str">
        <f>IF(AND(A238&lt;&gt;"",ISNUMBER(A238)),VLOOKUP(A238,Studies!A:BR,4,FALSE),"")</f>
        <v>Cohort 2, 2 mg Rifampicin</v>
      </c>
      <c r="E238" s="139" t="str">
        <f>IF(AND(A238&lt;&gt;"",ISNUMBER(A238)),VLOOKUP(A238,Studies!A:BR,5,FALSE),"")</f>
        <v>Midazolam</v>
      </c>
      <c r="F238" s="186" t="s">
        <v>53</v>
      </c>
      <c r="G238" s="205" t="str">
        <f>IF(AND(A238&lt;&gt;"",ISNUMBER(A238)),VLOOKUP(A238,Studies!A:BR,13,FALSE),"")</f>
        <v>PO</v>
      </c>
      <c r="H238" s="138" t="s">
        <v>58</v>
      </c>
      <c r="I238" s="138" t="s">
        <v>3051</v>
      </c>
      <c r="J238" s="205" t="str">
        <f>IF(AND(A238&lt;&gt;"",ISNUMBER(A238)),VLOOKUP(A238,Studies!A:BR,6,FALSE),"")</f>
        <v>Plasma</v>
      </c>
      <c r="K238" s="43">
        <v>0.76900000000000002</v>
      </c>
      <c r="L238" s="187" t="s">
        <v>2677</v>
      </c>
      <c r="M238" s="76" t="s">
        <v>4213</v>
      </c>
      <c r="N238" s="201" t="s">
        <v>4093</v>
      </c>
      <c r="O238" s="52">
        <v>0.79</v>
      </c>
      <c r="P238" s="52" t="s">
        <v>2677</v>
      </c>
      <c r="Q238" s="84" t="s">
        <v>4217</v>
      </c>
      <c r="R238" s="84" t="s">
        <v>4093</v>
      </c>
      <c r="S238" s="38">
        <v>0</v>
      </c>
      <c r="T238" s="39" t="s">
        <v>935</v>
      </c>
      <c r="U238" s="40">
        <f>Studies!N1296</f>
        <v>228</v>
      </c>
      <c r="V238" s="41">
        <v>660</v>
      </c>
      <c r="W238" s="42" t="s">
        <v>59</v>
      </c>
      <c r="X238" s="202">
        <v>1</v>
      </c>
      <c r="Z238" s="176">
        <v>2</v>
      </c>
      <c r="AA238" s="180"/>
      <c r="AB238" s="180" t="s">
        <v>57</v>
      </c>
      <c r="AC238" s="176" t="s">
        <v>58</v>
      </c>
      <c r="AD238" s="176" t="s">
        <v>4232</v>
      </c>
      <c r="AE238" s="176" t="s">
        <v>59</v>
      </c>
      <c r="AF238" s="176" t="s">
        <v>4231</v>
      </c>
    </row>
    <row r="239" spans="1:42" x14ac:dyDescent="0.2">
      <c r="A239" s="91">
        <v>1351</v>
      </c>
      <c r="B239" s="204" t="str">
        <f>IF(AND(A239&lt;&gt;"",ISNUMBER(A239)),VLOOKUP(A239,Studies!A:BR,2,FALSE),"")</f>
        <v>Lutz 2018</v>
      </c>
      <c r="C239" s="204" t="str">
        <f>IF(AND(A239&lt;&gt;"",ISNUMBER(A239)),VLOOKUP(A239,Studies!A:BR,3,FALSE),"")</f>
        <v>https://pubmed.ncbi.nlm.nih.gov/29569723/</v>
      </c>
      <c r="D239" s="204" t="str">
        <f>IF(AND(A239&lt;&gt;"",ISNUMBER(A239)),VLOOKUP(A239,Studies!A:BR,4,FALSE),"")</f>
        <v>Cohort 1, 10 mg Rifampicin</v>
      </c>
      <c r="E239" s="139" t="str">
        <f>IF(AND(A239&lt;&gt;"",ISNUMBER(A239)),VLOOKUP(A239,Studies!A:BR,5,FALSE),"")</f>
        <v>Midazolam</v>
      </c>
      <c r="F239" s="186" t="s">
        <v>53</v>
      </c>
      <c r="G239" s="205" t="str">
        <f>IF(AND(A239&lt;&gt;"",ISNUMBER(A239)),VLOOKUP(A239,Studies!A:BR,13,FALSE),"")</f>
        <v>PO</v>
      </c>
      <c r="H239" s="138" t="s">
        <v>58</v>
      </c>
      <c r="I239" s="138" t="s">
        <v>3051</v>
      </c>
      <c r="J239" s="205" t="str">
        <f>IF(AND(A239&lt;&gt;"",ISNUMBER(A239)),VLOOKUP(A239,Studies!A:BR,6,FALSE),"")</f>
        <v>Plasma</v>
      </c>
      <c r="K239" s="43">
        <v>0.39800000000000002</v>
      </c>
      <c r="L239" s="187" t="s">
        <v>2677</v>
      </c>
      <c r="M239" s="76" t="s">
        <v>4214</v>
      </c>
      <c r="N239" s="201" t="s">
        <v>4093</v>
      </c>
      <c r="O239" s="52">
        <v>0.51600000000000001</v>
      </c>
      <c r="P239" s="52" t="s">
        <v>2677</v>
      </c>
      <c r="Q239" s="84" t="s">
        <v>4218</v>
      </c>
      <c r="R239" s="84" t="s">
        <v>4093</v>
      </c>
      <c r="S239" s="182">
        <v>0</v>
      </c>
      <c r="T239" s="183" t="s">
        <v>935</v>
      </c>
      <c r="U239" s="184">
        <f>Studies!N1297</f>
        <v>228</v>
      </c>
      <c r="V239" s="41">
        <v>660</v>
      </c>
      <c r="W239" s="42" t="s">
        <v>59</v>
      </c>
      <c r="X239" s="202">
        <v>1</v>
      </c>
      <c r="Z239" s="176">
        <v>10</v>
      </c>
      <c r="AA239" s="180"/>
      <c r="AB239" s="180" t="s">
        <v>57</v>
      </c>
      <c r="AC239" s="176" t="s">
        <v>58</v>
      </c>
      <c r="AD239" s="176" t="s">
        <v>4232</v>
      </c>
      <c r="AE239" s="176" t="s">
        <v>59</v>
      </c>
      <c r="AF239" s="176" t="s">
        <v>4231</v>
      </c>
    </row>
    <row r="240" spans="1:42" x14ac:dyDescent="0.2">
      <c r="A240" s="91">
        <v>1352</v>
      </c>
      <c r="B240" s="204" t="str">
        <f>IF(AND(A240&lt;&gt;"",ISNUMBER(A240)),VLOOKUP(A240,Studies!A:BR,2,FALSE),"")</f>
        <v>Lutz 2018</v>
      </c>
      <c r="C240" s="204" t="str">
        <f>IF(AND(A240&lt;&gt;"",ISNUMBER(A240)),VLOOKUP(A240,Studies!A:BR,3,FALSE),"")</f>
        <v>https://pubmed.ncbi.nlm.nih.gov/29569723/</v>
      </c>
      <c r="D240" s="204" t="str">
        <f>IF(AND(A240&lt;&gt;"",ISNUMBER(A240)),VLOOKUP(A240,Studies!A:BR,4,FALSE),"")</f>
        <v>Cohort 1, 75 mg Rifampicin</v>
      </c>
      <c r="E240" s="139" t="str">
        <f>IF(AND(A240&lt;&gt;"",ISNUMBER(A240)),VLOOKUP(A240,Studies!A:BR,5,FALSE),"")</f>
        <v>Midazolam</v>
      </c>
      <c r="F240" s="186" t="s">
        <v>53</v>
      </c>
      <c r="G240" s="205" t="str">
        <f>IF(AND(A240&lt;&gt;"",ISNUMBER(A240)),VLOOKUP(A240,Studies!A:BR,13,FALSE),"")</f>
        <v>PO</v>
      </c>
      <c r="H240" s="138" t="s">
        <v>58</v>
      </c>
      <c r="I240" s="138" t="s">
        <v>3051</v>
      </c>
      <c r="J240" s="205" t="str">
        <f>IF(AND(A240&lt;&gt;"",ISNUMBER(A240)),VLOOKUP(A240,Studies!A:BR,6,FALSE),"")</f>
        <v>Plasma</v>
      </c>
      <c r="K240" s="43">
        <v>9.1600000000000001E-2</v>
      </c>
      <c r="L240" s="187" t="s">
        <v>2677</v>
      </c>
      <c r="M240" s="76" t="s">
        <v>4215</v>
      </c>
      <c r="N240" s="201" t="s">
        <v>4093</v>
      </c>
      <c r="O240" s="52">
        <v>0.14899999999999999</v>
      </c>
      <c r="P240" s="52" t="s">
        <v>2677</v>
      </c>
      <c r="Q240" s="84" t="s">
        <v>4219</v>
      </c>
      <c r="R240" s="84" t="s">
        <v>4093</v>
      </c>
      <c r="S240" s="182">
        <v>0</v>
      </c>
      <c r="T240" s="183" t="s">
        <v>935</v>
      </c>
      <c r="U240" s="184">
        <f>Studies!N1298</f>
        <v>660</v>
      </c>
      <c r="V240" s="41" t="s">
        <v>935</v>
      </c>
      <c r="W240" s="42" t="s">
        <v>59</v>
      </c>
      <c r="X240" s="202">
        <v>1</v>
      </c>
      <c r="Z240" s="176" t="s">
        <v>4248</v>
      </c>
      <c r="AA240" s="180"/>
      <c r="AB240" s="180" t="s">
        <v>57</v>
      </c>
      <c r="AC240" s="176" t="s">
        <v>58</v>
      </c>
      <c r="AD240" s="176" t="s">
        <v>4271</v>
      </c>
      <c r="AE240" s="176" t="s">
        <v>59</v>
      </c>
      <c r="AF240" s="176" t="s">
        <v>4247</v>
      </c>
    </row>
    <row r="241" spans="1:38" x14ac:dyDescent="0.2">
      <c r="A241" s="91">
        <v>1353</v>
      </c>
      <c r="B241" s="204" t="str">
        <f>IF(AND(A241&lt;&gt;"",ISNUMBER(A241)),VLOOKUP(A241,Studies!A:BR,2,FALSE),"")</f>
        <v>Lutz 2018</v>
      </c>
      <c r="C241" s="204" t="str">
        <f>IF(AND(A241&lt;&gt;"",ISNUMBER(A241)),VLOOKUP(A241,Studies!A:BR,3,FALSE),"")</f>
        <v>https://pubmed.ncbi.nlm.nih.gov/29569723/</v>
      </c>
      <c r="D241" s="204" t="str">
        <f>IF(AND(A241&lt;&gt;"",ISNUMBER(A241)),VLOOKUP(A241,Studies!A:BR,4,FALSE),"")</f>
        <v>Cohort 2, 600 mg Rifampicin</v>
      </c>
      <c r="E241" s="139" t="str">
        <f>IF(AND(A241&lt;&gt;"",ISNUMBER(A241)),VLOOKUP(A241,Studies!A:BR,5,FALSE),"")</f>
        <v>Midazolam</v>
      </c>
      <c r="F241" s="186" t="s">
        <v>53</v>
      </c>
      <c r="G241" s="205" t="str">
        <f>IF(AND(A241&lt;&gt;"",ISNUMBER(A241)),VLOOKUP(A241,Studies!A:BR,13,FALSE),"")</f>
        <v>PO</v>
      </c>
      <c r="H241" s="138" t="s">
        <v>58</v>
      </c>
      <c r="I241" s="138" t="s">
        <v>3051</v>
      </c>
      <c r="J241" s="205" t="str">
        <f>IF(AND(A241&lt;&gt;"",ISNUMBER(A241)),VLOOKUP(A241,Studies!A:BR,6,FALSE),"")</f>
        <v>Plasma</v>
      </c>
      <c r="K241" s="43">
        <v>8.5900000000000004E-2</v>
      </c>
      <c r="L241" s="187" t="s">
        <v>2677</v>
      </c>
      <c r="M241" s="76" t="s">
        <v>4216</v>
      </c>
      <c r="N241" s="201" t="s">
        <v>4093</v>
      </c>
      <c r="O241" s="52">
        <v>0.13900000000000001</v>
      </c>
      <c r="P241" s="52" t="s">
        <v>2677</v>
      </c>
      <c r="Q241" s="84" t="s">
        <v>4220</v>
      </c>
      <c r="R241" s="84" t="s">
        <v>4093</v>
      </c>
      <c r="S241" s="182">
        <v>0</v>
      </c>
      <c r="T241" s="183" t="s">
        <v>935</v>
      </c>
      <c r="U241" s="184">
        <f>Studies!N1299</f>
        <v>660</v>
      </c>
      <c r="V241" s="41" t="s">
        <v>935</v>
      </c>
      <c r="W241" s="42" t="s">
        <v>59</v>
      </c>
      <c r="X241" s="202">
        <v>1</v>
      </c>
      <c r="Z241" s="176" t="s">
        <v>4249</v>
      </c>
      <c r="AA241" s="180"/>
      <c r="AB241" s="180" t="s">
        <v>57</v>
      </c>
      <c r="AC241" s="176" t="s">
        <v>58</v>
      </c>
      <c r="AD241" s="176" t="s">
        <v>4272</v>
      </c>
      <c r="AE241" s="176" t="s">
        <v>59</v>
      </c>
      <c r="AF241" s="176" t="s">
        <v>4246</v>
      </c>
    </row>
    <row r="242" spans="1:38" x14ac:dyDescent="0.2">
      <c r="A242" s="91">
        <v>1355</v>
      </c>
      <c r="B242" s="204" t="str">
        <f>IF(AND(A242&lt;&gt;"",ISNUMBER(A242)),VLOOKUP(A242,Studies!A:BR,2,FALSE),"")</f>
        <v>Björkhem-Bergman 2013</v>
      </c>
      <c r="C242" s="204" t="str">
        <f>IF(AND(A242&lt;&gt;"",ISNUMBER(A242)),VLOOKUP(A242,Studies!A:BR,3,FALSE),"")</f>
        <v>https://pubmed.ncbi.nlm.nih.gov/23674608/</v>
      </c>
      <c r="D242" s="204" t="str">
        <f>IF(AND(A242&lt;&gt;"",ISNUMBER(A242)),VLOOKUP(A242,Studies!A:BR,4,FALSE),"")</f>
        <v>with Rifampicin 10 mg</v>
      </c>
      <c r="E242" s="139" t="str">
        <f>IF(AND(A242&lt;&gt;"",ISNUMBER(A242)),VLOOKUP(A242,Studies!A:BR,5,FALSE),"")</f>
        <v>Midazolam</v>
      </c>
      <c r="F242" s="186" t="s">
        <v>53</v>
      </c>
      <c r="G242" s="205" t="str">
        <f>IF(AND(A242&lt;&gt;"",ISNUMBER(A242)),VLOOKUP(A242,Studies!A:BR,13,FALSE),"")</f>
        <v>PO</v>
      </c>
      <c r="H242" s="138" t="s">
        <v>58</v>
      </c>
      <c r="I242" s="138" t="s">
        <v>3051</v>
      </c>
      <c r="J242" s="205" t="str">
        <f>IF(AND(A242&lt;&gt;"",ISNUMBER(A242)),VLOOKUP(A242,Studies!A:BR,6,FALSE),"")</f>
        <v>Plasma</v>
      </c>
      <c r="K242" s="43">
        <f>1/2</f>
        <v>0.5</v>
      </c>
      <c r="L242" s="187" t="s">
        <v>2677</v>
      </c>
      <c r="S242" s="38">
        <v>0</v>
      </c>
      <c r="T242" s="39">
        <v>10</v>
      </c>
      <c r="U242" s="40">
        <v>336</v>
      </c>
      <c r="V242" s="41">
        <f>U242+10</f>
        <v>346</v>
      </c>
      <c r="W242" s="186" t="s">
        <v>59</v>
      </c>
      <c r="X242" s="202">
        <v>1</v>
      </c>
      <c r="Y242" s="181" t="s">
        <v>4235</v>
      </c>
      <c r="Z242" s="22">
        <v>10</v>
      </c>
      <c r="AB242" s="180" t="s">
        <v>57</v>
      </c>
      <c r="AC242" s="176" t="s">
        <v>58</v>
      </c>
      <c r="AD242" s="22" t="s">
        <v>2474</v>
      </c>
      <c r="AE242" s="22" t="s">
        <v>59</v>
      </c>
      <c r="AF242" s="176" t="s">
        <v>3020</v>
      </c>
      <c r="AI242" s="177" t="s">
        <v>4228</v>
      </c>
    </row>
    <row r="243" spans="1:38" x14ac:dyDescent="0.2">
      <c r="A243" s="91">
        <v>1356</v>
      </c>
      <c r="B243" s="204" t="str">
        <f>IF(AND(A243&lt;&gt;"",ISNUMBER(A243)),VLOOKUP(A243,Studies!A:BR,2,FALSE),"")</f>
        <v>Björkhem-Bergman 2013</v>
      </c>
      <c r="C243" s="204" t="str">
        <f>IF(AND(A243&lt;&gt;"",ISNUMBER(A243)),VLOOKUP(A243,Studies!A:BR,3,FALSE),"")</f>
        <v>https://pubmed.ncbi.nlm.nih.gov/23674608/</v>
      </c>
      <c r="D243" s="204" t="str">
        <f>IF(AND(A243&lt;&gt;"",ISNUMBER(A243)),VLOOKUP(A243,Studies!A:BR,4,FALSE),"")</f>
        <v>with Rifampicin 20 mg</v>
      </c>
      <c r="E243" s="139" t="str">
        <f>IF(AND(A243&lt;&gt;"",ISNUMBER(A243)),VLOOKUP(A243,Studies!A:BR,5,FALSE),"")</f>
        <v>Midazolam</v>
      </c>
      <c r="F243" s="186" t="s">
        <v>53</v>
      </c>
      <c r="G243" s="205" t="str">
        <f>IF(AND(A243&lt;&gt;"",ISNUMBER(A243)),VLOOKUP(A243,Studies!A:BR,13,FALSE),"")</f>
        <v>PO</v>
      </c>
      <c r="H243" s="138" t="s">
        <v>58</v>
      </c>
      <c r="I243" s="138" t="s">
        <v>3051</v>
      </c>
      <c r="J243" s="205" t="str">
        <f>IF(AND(A243&lt;&gt;"",ISNUMBER(A243)),VLOOKUP(A243,Studies!A:BR,6,FALSE),"")</f>
        <v>Plasma</v>
      </c>
      <c r="K243" s="43">
        <f>1/2.6</f>
        <v>0.38461538461538458</v>
      </c>
      <c r="L243" s="187" t="s">
        <v>2677</v>
      </c>
      <c r="S243" s="182">
        <v>0</v>
      </c>
      <c r="T243" s="183">
        <v>10</v>
      </c>
      <c r="U243" s="184">
        <v>336</v>
      </c>
      <c r="V243" s="185">
        <f t="shared" ref="V243:V244" si="6">U243+10</f>
        <v>346</v>
      </c>
      <c r="W243" s="186" t="s">
        <v>59</v>
      </c>
      <c r="X243" s="202">
        <v>1</v>
      </c>
      <c r="Y243" s="181" t="s">
        <v>4235</v>
      </c>
      <c r="Z243" s="22">
        <v>20</v>
      </c>
      <c r="AA243" s="137"/>
      <c r="AB243" s="180" t="s">
        <v>57</v>
      </c>
      <c r="AC243" s="176" t="s">
        <v>58</v>
      </c>
      <c r="AD243" s="176" t="s">
        <v>2474</v>
      </c>
      <c r="AE243" s="136" t="s">
        <v>59</v>
      </c>
      <c r="AF243" s="176" t="s">
        <v>3020</v>
      </c>
      <c r="AH243" s="174"/>
      <c r="AI243" s="177" t="s">
        <v>4228</v>
      </c>
      <c r="AJ243" s="178"/>
      <c r="AK243" s="178"/>
      <c r="AL243" s="178"/>
    </row>
    <row r="244" spans="1:38" x14ac:dyDescent="0.2">
      <c r="A244" s="91">
        <v>1357</v>
      </c>
      <c r="B244" s="204" t="str">
        <f>IF(AND(A244&lt;&gt;"",ISNUMBER(A244)),VLOOKUP(A244,Studies!A:BR,2,FALSE),"")</f>
        <v>Björkhem-Bergman 2013</v>
      </c>
      <c r="C244" s="204" t="str">
        <f>IF(AND(A244&lt;&gt;"",ISNUMBER(A244)),VLOOKUP(A244,Studies!A:BR,3,FALSE),"")</f>
        <v>https://pubmed.ncbi.nlm.nih.gov/23674608/</v>
      </c>
      <c r="D244" s="204" t="str">
        <f>IF(AND(A244&lt;&gt;"",ISNUMBER(A244)),VLOOKUP(A244,Studies!A:BR,4,FALSE),"")</f>
        <v>with Rifampicin 100 mg</v>
      </c>
      <c r="E244" s="139" t="str">
        <f>IF(AND(A244&lt;&gt;"",ISNUMBER(A244)),VLOOKUP(A244,Studies!A:BR,5,FALSE),"")</f>
        <v>Midazolam</v>
      </c>
      <c r="F244" s="186" t="s">
        <v>53</v>
      </c>
      <c r="G244" s="205" t="str">
        <f>IF(AND(A244&lt;&gt;"",ISNUMBER(A244)),VLOOKUP(A244,Studies!A:BR,13,FALSE),"")</f>
        <v>PO</v>
      </c>
      <c r="H244" s="138" t="s">
        <v>58</v>
      </c>
      <c r="I244" s="138" t="s">
        <v>3051</v>
      </c>
      <c r="J244" s="205" t="str">
        <f>IF(AND(A244&lt;&gt;"",ISNUMBER(A244)),VLOOKUP(A244,Studies!A:BR,6,FALSE),"")</f>
        <v>Plasma</v>
      </c>
      <c r="K244" s="43">
        <f>1/4</f>
        <v>0.25</v>
      </c>
      <c r="L244" s="187" t="s">
        <v>2677</v>
      </c>
      <c r="S244" s="182">
        <v>0</v>
      </c>
      <c r="T244" s="183">
        <v>10</v>
      </c>
      <c r="U244" s="184">
        <v>336</v>
      </c>
      <c r="V244" s="185">
        <f t="shared" si="6"/>
        <v>346</v>
      </c>
      <c r="W244" s="186" t="s">
        <v>59</v>
      </c>
      <c r="X244" s="202">
        <v>1</v>
      </c>
      <c r="Y244" s="181" t="s">
        <v>4235</v>
      </c>
      <c r="Z244" s="22">
        <v>100</v>
      </c>
      <c r="AA244" s="137"/>
      <c r="AB244" s="137" t="s">
        <v>57</v>
      </c>
      <c r="AC244" s="176" t="s">
        <v>58</v>
      </c>
      <c r="AD244" s="176" t="s">
        <v>2474</v>
      </c>
      <c r="AE244" s="136" t="s">
        <v>59</v>
      </c>
      <c r="AF244" s="176" t="s">
        <v>3020</v>
      </c>
      <c r="AH244" s="174"/>
      <c r="AI244" s="177" t="s">
        <v>4228</v>
      </c>
      <c r="AJ244" s="178"/>
      <c r="AK244" s="178"/>
      <c r="AL244" s="178"/>
    </row>
    <row r="245" spans="1:38" x14ac:dyDescent="0.2">
      <c r="A245" s="30">
        <v>1362</v>
      </c>
      <c r="B245" s="204" t="str">
        <f>IF(AND(A245&lt;&gt;"",ISNUMBER(A245)),VLOOKUP(A245,Studies!A:BR,2,FALSE),"")</f>
        <v>Chattopadhyay 2018</v>
      </c>
      <c r="C245" s="204" t="str">
        <f>IF(AND(A245&lt;&gt;"",ISNUMBER(A245)),VLOOKUP(A245,Studies!A:BR,3,FALSE),"")</f>
        <v>https://pubmed.ncbi.nlm.nih.gov/30171692/</v>
      </c>
      <c r="D245" s="204" t="str">
        <f>IF(AND(A245&lt;&gt;"",ISNUMBER(A245)),VLOOKUP(A245,Studies!A:BR,4,FALSE),"")</f>
        <v>with Perpetrator (Rifampicin)</v>
      </c>
      <c r="E245" s="139" t="str">
        <f>IF(AND(A245&lt;&gt;"",ISNUMBER(A245)),VLOOKUP(A245,Studies!A:BR,5,FALSE),"")</f>
        <v>Midazolam</v>
      </c>
      <c r="F245" s="186" t="s">
        <v>53</v>
      </c>
      <c r="G245" s="205" t="str">
        <f>IF(AND(A245&lt;&gt;"",ISNUMBER(A245)),VLOOKUP(A245,Studies!A:BR,13,FALSE),"")</f>
        <v>PO</v>
      </c>
      <c r="H245" s="138" t="s">
        <v>58</v>
      </c>
      <c r="I245" s="138" t="s">
        <v>3051</v>
      </c>
      <c r="J245" s="205" t="str">
        <f>IF(AND(A245&lt;&gt;"",ISNUMBER(A245)),VLOOKUP(A245,Studies!A:BR,6,FALSE),"")</f>
        <v>Plasma</v>
      </c>
      <c r="K245" s="43">
        <v>0.14099999999999999</v>
      </c>
      <c r="L245" s="43" t="s">
        <v>2677</v>
      </c>
      <c r="M245" s="76">
        <v>28.8</v>
      </c>
      <c r="N245" s="76" t="s">
        <v>4268</v>
      </c>
      <c r="O245" s="52">
        <v>0.13800000000000001</v>
      </c>
      <c r="P245" s="52" t="s">
        <v>2677</v>
      </c>
      <c r="Q245" s="84">
        <v>20.8</v>
      </c>
      <c r="R245" s="84" t="s">
        <v>4268</v>
      </c>
      <c r="S245" s="38">
        <v>0</v>
      </c>
      <c r="T245" s="39" t="s">
        <v>935</v>
      </c>
      <c r="U245" s="40">
        <v>168</v>
      </c>
      <c r="V245" s="41" t="s">
        <v>935</v>
      </c>
      <c r="W245" s="42" t="s">
        <v>59</v>
      </c>
      <c r="X245" s="202">
        <v>1</v>
      </c>
      <c r="Y245" s="181" t="s">
        <v>4257</v>
      </c>
      <c r="Z245" s="22">
        <v>600</v>
      </c>
      <c r="AA245" s="137"/>
      <c r="AB245" s="137" t="s">
        <v>57</v>
      </c>
      <c r="AC245" s="176" t="s">
        <v>58</v>
      </c>
      <c r="AD245" s="176" t="s">
        <v>4266</v>
      </c>
      <c r="AE245" s="136" t="s">
        <v>59</v>
      </c>
      <c r="AF245" s="136" t="s">
        <v>4269</v>
      </c>
      <c r="AH245" s="174"/>
      <c r="AJ245" s="178"/>
      <c r="AK245" s="178"/>
      <c r="AL245" s="178"/>
    </row>
    <row r="246" spans="1:38" x14ac:dyDescent="0.2">
      <c r="AA246" s="137"/>
      <c r="AB246" s="137"/>
      <c r="AC246" s="176"/>
      <c r="AD246" s="176"/>
      <c r="AE246" s="136"/>
      <c r="AF246" s="136"/>
      <c r="AH246" s="174"/>
      <c r="AJ246" s="178"/>
      <c r="AK246" s="178"/>
      <c r="AL246" s="178"/>
    </row>
    <row r="247" spans="1:38" x14ac:dyDescent="0.2">
      <c r="AA247" s="137"/>
      <c r="AB247" s="137"/>
      <c r="AC247" s="176"/>
      <c r="AD247" s="27"/>
      <c r="AE247" s="136"/>
      <c r="AF247" s="136"/>
      <c r="AH247" s="174"/>
      <c r="AJ247" s="178"/>
      <c r="AK247" s="178"/>
      <c r="AL247" s="178"/>
    </row>
    <row r="248" spans="1:38" x14ac:dyDescent="0.2">
      <c r="AA248" s="137"/>
      <c r="AB248" s="137"/>
      <c r="AC248" s="176"/>
      <c r="AD248" s="176"/>
      <c r="AE248" s="136"/>
      <c r="AF248" s="136"/>
      <c r="AH248" s="174"/>
      <c r="AJ248" s="178"/>
      <c r="AK248" s="178"/>
      <c r="AL248" s="178"/>
    </row>
    <row r="249" spans="1:38" x14ac:dyDescent="0.2">
      <c r="AA249" s="137"/>
      <c r="AB249" s="137"/>
      <c r="AC249" s="176"/>
      <c r="AD249" s="176"/>
      <c r="AE249" s="136"/>
      <c r="AF249" s="136"/>
      <c r="AH249" s="174"/>
      <c r="AJ249" s="178"/>
      <c r="AK249" s="178"/>
      <c r="AL249" s="178"/>
    </row>
    <row r="250" spans="1:38" x14ac:dyDescent="0.2">
      <c r="AA250" s="137"/>
      <c r="AB250" s="137"/>
      <c r="AC250" s="176"/>
      <c r="AD250" s="176"/>
      <c r="AE250" s="136"/>
      <c r="AF250" s="136"/>
      <c r="AH250" s="174"/>
      <c r="AJ250" s="178"/>
      <c r="AK250" s="178"/>
      <c r="AL250" s="178"/>
    </row>
    <row r="251" spans="1:38" x14ac:dyDescent="0.2">
      <c r="AA251" s="137"/>
      <c r="AB251" s="137"/>
      <c r="AC251" s="176"/>
      <c r="AD251" s="176"/>
      <c r="AE251" s="136"/>
      <c r="AF251" s="136"/>
      <c r="AH251" s="174"/>
      <c r="AJ251" s="178"/>
      <c r="AK251" s="178"/>
      <c r="AL251" s="178"/>
    </row>
    <row r="252" spans="1:38" x14ac:dyDescent="0.2">
      <c r="AA252" s="137"/>
      <c r="AB252" s="137"/>
      <c r="AC252" s="176"/>
      <c r="AD252" s="176"/>
      <c r="AE252" s="136"/>
      <c r="AF252" s="136"/>
      <c r="AH252" s="174"/>
      <c r="AJ252" s="178"/>
      <c r="AK252" s="178"/>
      <c r="AL252" s="178"/>
    </row>
    <row r="253" spans="1:38" x14ac:dyDescent="0.2">
      <c r="AA253" s="137"/>
      <c r="AB253" s="137"/>
      <c r="AC253" s="176"/>
      <c r="AD253" s="176"/>
      <c r="AE253" s="136"/>
      <c r="AF253" s="136"/>
      <c r="AH253" s="174"/>
      <c r="AJ253" s="178"/>
      <c r="AK253" s="178"/>
      <c r="AL253" s="178"/>
    </row>
    <row r="254" spans="1:38" x14ac:dyDescent="0.2">
      <c r="AA254" s="137"/>
      <c r="AB254" s="137"/>
      <c r="AC254" s="176"/>
      <c r="AD254" s="176"/>
      <c r="AE254" s="136"/>
      <c r="AF254" s="136"/>
      <c r="AH254" s="174"/>
      <c r="AJ254" s="178"/>
      <c r="AK254" s="178"/>
      <c r="AL254" s="178"/>
    </row>
    <row r="255" spans="1:38" x14ac:dyDescent="0.2">
      <c r="AA255" s="137"/>
      <c r="AB255" s="137"/>
      <c r="AC255" s="176"/>
      <c r="AD255" s="176"/>
      <c r="AE255" s="136"/>
      <c r="AF255" s="136"/>
      <c r="AH255" s="174"/>
      <c r="AJ255" s="178"/>
      <c r="AK255" s="178"/>
      <c r="AL255" s="178"/>
    </row>
    <row r="256" spans="1:38" x14ac:dyDescent="0.2">
      <c r="AA256" s="137"/>
      <c r="AB256" s="137"/>
      <c r="AC256" s="176"/>
      <c r="AD256" s="176"/>
      <c r="AE256" s="136"/>
      <c r="AF256" s="136"/>
      <c r="AH256" s="174"/>
      <c r="AJ256" s="178"/>
      <c r="AK256" s="178"/>
      <c r="AL256" s="178"/>
    </row>
    <row r="257" spans="27:38" x14ac:dyDescent="0.2">
      <c r="AA257" s="137"/>
      <c r="AB257" s="137"/>
      <c r="AC257" s="176"/>
      <c r="AD257" s="176"/>
      <c r="AE257" s="136"/>
      <c r="AF257" s="136"/>
      <c r="AH257" s="174"/>
      <c r="AJ257" s="178"/>
      <c r="AK257" s="178"/>
      <c r="AL257" s="178"/>
    </row>
    <row r="258" spans="27:38" x14ac:dyDescent="0.2">
      <c r="AA258" s="137"/>
      <c r="AB258" s="137"/>
      <c r="AC258" s="176"/>
      <c r="AD258" s="176"/>
      <c r="AE258" s="136"/>
      <c r="AF258" s="136"/>
      <c r="AH258" s="174"/>
      <c r="AJ258" s="178"/>
      <c r="AK258" s="178"/>
      <c r="AL258" s="178"/>
    </row>
    <row r="259" spans="27:38" x14ac:dyDescent="0.2">
      <c r="AA259" s="137"/>
      <c r="AB259" s="137"/>
      <c r="AC259" s="176"/>
      <c r="AD259" s="176"/>
      <c r="AE259" s="136"/>
      <c r="AF259" s="136"/>
      <c r="AH259" s="174"/>
      <c r="AJ259" s="178"/>
      <c r="AK259" s="178"/>
      <c r="AL259" s="178"/>
    </row>
    <row r="260" spans="27:38" x14ac:dyDescent="0.2">
      <c r="AA260" s="137"/>
      <c r="AB260" s="137"/>
      <c r="AC260" s="176"/>
      <c r="AD260" s="176"/>
      <c r="AE260" s="136"/>
      <c r="AF260" s="136"/>
      <c r="AH260" s="174"/>
      <c r="AJ260" s="178"/>
      <c r="AK260" s="178"/>
      <c r="AL260" s="178"/>
    </row>
    <row r="261" spans="27:38" x14ac:dyDescent="0.2">
      <c r="AA261" s="137"/>
      <c r="AB261" s="137"/>
      <c r="AC261" s="176"/>
      <c r="AD261" s="176"/>
      <c r="AE261" s="136"/>
      <c r="AF261" s="136"/>
      <c r="AH261" s="174"/>
      <c r="AJ261" s="178"/>
      <c r="AK261" s="178"/>
      <c r="AL261" s="178"/>
    </row>
    <row r="265" spans="27:38" x14ac:dyDescent="0.2">
      <c r="AA265" s="137"/>
      <c r="AB265" s="137"/>
      <c r="AC265" s="176"/>
      <c r="AD265" s="176"/>
      <c r="AE265" s="136"/>
      <c r="AF265" s="136"/>
      <c r="AH265" s="174"/>
      <c r="AJ265" s="178"/>
      <c r="AK265" s="178"/>
      <c r="AL265" s="178"/>
    </row>
    <row r="266" spans="27:38" x14ac:dyDescent="0.2">
      <c r="AA266" s="137"/>
      <c r="AB266" s="137"/>
      <c r="AC266" s="176"/>
      <c r="AD266" s="176"/>
      <c r="AE266" s="136"/>
      <c r="AF266" s="136"/>
      <c r="AH266" s="174"/>
      <c r="AJ266" s="178"/>
      <c r="AK266" s="178"/>
      <c r="AL266" s="178"/>
    </row>
    <row r="1048576" spans="28:28" x14ac:dyDescent="0.2">
      <c r="AB1048576" s="180"/>
    </row>
  </sheetData>
  <autoFilter ref="A1:AP245"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0"/>
  <sheetViews>
    <sheetView topLeftCell="A19" workbookViewId="0">
      <selection activeCell="B39" sqref="B39"/>
    </sheetView>
  </sheetViews>
  <sheetFormatPr baseColWidth="10" defaultColWidth="11" defaultRowHeight="14.25" x14ac:dyDescent="0.2"/>
  <cols>
    <col min="1" max="1" width="29" bestFit="1" customWidth="1"/>
    <col min="2" max="2" width="22.75" bestFit="1" customWidth="1"/>
  </cols>
  <sheetData>
    <row r="1" spans="1:2" ht="15" x14ac:dyDescent="0.25">
      <c r="A1" s="1" t="s">
        <v>1163</v>
      </c>
      <c r="B1" s="1" t="s">
        <v>1164</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1165</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1166</v>
      </c>
      <c r="B13" s="245">
        <v>178.27070000000001</v>
      </c>
    </row>
    <row r="14" spans="1:2" x14ac:dyDescent="0.2">
      <c r="A14" s="172" t="s">
        <v>1167</v>
      </c>
      <c r="B14" s="245">
        <v>444.41629999999998</v>
      </c>
    </row>
    <row r="15" spans="1:2" x14ac:dyDescent="0.2">
      <c r="A15" s="172" t="s">
        <v>1168</v>
      </c>
      <c r="B15" s="245">
        <v>853.92</v>
      </c>
    </row>
    <row r="16" spans="1:2" x14ac:dyDescent="0.2">
      <c r="A16" s="172" t="s">
        <v>101</v>
      </c>
      <c r="B16" s="245">
        <v>325.77</v>
      </c>
    </row>
    <row r="17" spans="1:2" x14ac:dyDescent="0.2">
      <c r="A17" s="172" t="s">
        <v>53</v>
      </c>
      <c r="B17" s="245">
        <v>822.94</v>
      </c>
    </row>
    <row r="18" spans="1:2" x14ac:dyDescent="0.2">
      <c r="A18" s="172" t="s">
        <v>1169</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1398</v>
      </c>
      <c r="B24" s="245">
        <v>704.85550000000001</v>
      </c>
    </row>
    <row r="25" spans="1:2" x14ac:dyDescent="0.2">
      <c r="A25" t="s">
        <v>1600</v>
      </c>
      <c r="B25" s="245">
        <v>408.87299999999999</v>
      </c>
    </row>
    <row r="26" spans="1:2" x14ac:dyDescent="0.2">
      <c r="A26" t="s">
        <v>1683</v>
      </c>
      <c r="B26" s="245">
        <v>585</v>
      </c>
    </row>
    <row r="27" spans="1:2" x14ac:dyDescent="0.2">
      <c r="A27" t="s">
        <v>1684</v>
      </c>
      <c r="B27" s="245">
        <v>585</v>
      </c>
    </row>
    <row r="28" spans="1:2" x14ac:dyDescent="0.2">
      <c r="A28" t="s">
        <v>1685</v>
      </c>
      <c r="B28" s="245">
        <v>0</v>
      </c>
    </row>
    <row r="29" spans="1:2" x14ac:dyDescent="0.2">
      <c r="A29" t="s">
        <v>2030</v>
      </c>
      <c r="B29" s="245">
        <v>308.76499999999999</v>
      </c>
    </row>
    <row r="30" spans="1:2" x14ac:dyDescent="0.2">
      <c r="A30" t="s">
        <v>1951</v>
      </c>
      <c r="B30" s="245">
        <v>343.21</v>
      </c>
    </row>
    <row r="31" spans="1:2" x14ac:dyDescent="0.2">
      <c r="A31" t="s">
        <v>2178</v>
      </c>
      <c r="B31" s="245">
        <v>315.67500000000001</v>
      </c>
    </row>
    <row r="32" spans="1:2" x14ac:dyDescent="0.2">
      <c r="A32" t="s">
        <v>1108</v>
      </c>
      <c r="B32" s="245">
        <v>747.95299999999997</v>
      </c>
    </row>
    <row r="33" spans="1:2" x14ac:dyDescent="0.2">
      <c r="A33" t="s">
        <v>2501</v>
      </c>
      <c r="B33">
        <v>763.95</v>
      </c>
    </row>
    <row r="34" spans="1:2" x14ac:dyDescent="0.2">
      <c r="A34" t="s">
        <v>2502</v>
      </c>
      <c r="B34">
        <v>733.93</v>
      </c>
    </row>
    <row r="35" spans="1:2" x14ac:dyDescent="0.2">
      <c r="A35" s="172" t="s">
        <v>382</v>
      </c>
      <c r="B35" s="172">
        <v>454.6</v>
      </c>
    </row>
    <row r="36" spans="1:2" x14ac:dyDescent="0.2">
      <c r="A36" t="s">
        <v>1091</v>
      </c>
      <c r="B36">
        <v>318.33999999999997</v>
      </c>
    </row>
    <row r="37" spans="1:2" x14ac:dyDescent="0.2">
      <c r="A37" t="s">
        <v>3550</v>
      </c>
      <c r="B37">
        <v>424.53</v>
      </c>
    </row>
    <row r="38" spans="1:2" x14ac:dyDescent="0.2">
      <c r="A38" t="s">
        <v>3195</v>
      </c>
      <c r="B38">
        <v>252.34</v>
      </c>
    </row>
    <row r="39" spans="1:2" x14ac:dyDescent="0.2">
      <c r="A39" t="s">
        <v>4236</v>
      </c>
      <c r="B39">
        <v>141000</v>
      </c>
    </row>
    <row r="40" spans="1:2" x14ac:dyDescent="0.2">
      <c r="A40" t="s">
        <v>4238</v>
      </c>
      <c r="B40">
        <v>57318.7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1170</v>
      </c>
      <c r="B1" s="172"/>
      <c r="C1" s="172"/>
      <c r="D1" s="172"/>
      <c r="E1" s="1" t="s">
        <v>1171</v>
      </c>
      <c r="F1" s="1"/>
      <c r="G1" s="172"/>
      <c r="H1" s="1"/>
      <c r="I1" s="1"/>
      <c r="J1" s="172"/>
      <c r="K1" s="172"/>
      <c r="L1" s="172"/>
      <c r="M1" s="172"/>
      <c r="N1" s="172"/>
      <c r="O1" s="172"/>
      <c r="P1" s="172"/>
    </row>
    <row r="2" spans="1:16" ht="15" x14ac:dyDescent="0.25">
      <c r="A2" s="1" t="s">
        <v>1172</v>
      </c>
      <c r="B2" s="1" t="s">
        <v>939</v>
      </c>
      <c r="C2" s="1" t="s">
        <v>1173</v>
      </c>
      <c r="D2" s="172"/>
      <c r="E2" s="1" t="s">
        <v>1174</v>
      </c>
      <c r="F2" s="1" t="s">
        <v>1175</v>
      </c>
      <c r="G2" s="1" t="s">
        <v>1176</v>
      </c>
      <c r="H2" s="1" t="s">
        <v>1177</v>
      </c>
      <c r="I2" s="1" t="s">
        <v>1178</v>
      </c>
      <c r="J2" s="1" t="s">
        <v>1179</v>
      </c>
      <c r="K2" s="1" t="s">
        <v>1180</v>
      </c>
      <c r="L2" s="1" t="s">
        <v>1181</v>
      </c>
      <c r="M2" s="1" t="s">
        <v>1182</v>
      </c>
      <c r="N2" s="1" t="s">
        <v>1012</v>
      </c>
      <c r="O2" s="172"/>
      <c r="P2" s="1" t="s">
        <v>1183</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1184</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1185</v>
      </c>
      <c r="D5" s="172"/>
      <c r="E5" s="172" t="s">
        <v>1186</v>
      </c>
      <c r="F5" s="172" t="s">
        <v>1186</v>
      </c>
      <c r="G5" s="172" t="s">
        <v>1186</v>
      </c>
      <c r="H5" s="172" t="s">
        <v>1186</v>
      </c>
      <c r="I5" s="172"/>
      <c r="J5" s="172" t="s">
        <v>1187</v>
      </c>
      <c r="K5" s="172" t="s">
        <v>1187</v>
      </c>
      <c r="L5" s="172" t="s">
        <v>1010</v>
      </c>
      <c r="M5" s="172" t="s">
        <v>1010</v>
      </c>
      <c r="N5" s="172" t="s">
        <v>365</v>
      </c>
      <c r="O5" s="172"/>
      <c r="P5" s="172" t="s">
        <v>703</v>
      </c>
    </row>
    <row r="6" spans="1:16" x14ac:dyDescent="0.2">
      <c r="A6" s="172" t="s">
        <v>1188</v>
      </c>
      <c r="B6" s="172"/>
      <c r="C6" s="172" t="s">
        <v>1189</v>
      </c>
      <c r="D6" s="172"/>
      <c r="E6" s="172" t="s">
        <v>1190</v>
      </c>
      <c r="F6" s="172" t="s">
        <v>1190</v>
      </c>
      <c r="G6" s="172" t="s">
        <v>1190</v>
      </c>
      <c r="H6" s="172" t="s">
        <v>1190</v>
      </c>
      <c r="I6" s="172"/>
      <c r="J6" s="172" t="s">
        <v>1191</v>
      </c>
      <c r="K6" s="172" t="s">
        <v>1191</v>
      </c>
      <c r="L6" s="172" t="s">
        <v>951</v>
      </c>
      <c r="M6" s="172" t="s">
        <v>951</v>
      </c>
      <c r="N6" s="172"/>
      <c r="O6" s="172"/>
      <c r="P6" s="172"/>
    </row>
    <row r="7" spans="1:16" x14ac:dyDescent="0.2">
      <c r="A7" s="172" t="s">
        <v>1192</v>
      </c>
      <c r="B7" s="172"/>
      <c r="C7" s="172"/>
      <c r="D7" s="172"/>
      <c r="E7" s="172" t="s">
        <v>1193</v>
      </c>
      <c r="F7" s="172" t="s">
        <v>1193</v>
      </c>
      <c r="G7" s="172" t="s">
        <v>1193</v>
      </c>
      <c r="H7" s="172" t="s">
        <v>1193</v>
      </c>
      <c r="I7" s="172"/>
      <c r="J7" s="172" t="s">
        <v>1194</v>
      </c>
      <c r="K7" s="172" t="s">
        <v>1194</v>
      </c>
      <c r="L7" s="172" t="s">
        <v>944</v>
      </c>
      <c r="M7" s="172" t="s">
        <v>944</v>
      </c>
      <c r="N7" s="172"/>
      <c r="O7" s="172"/>
      <c r="P7" s="172"/>
    </row>
    <row r="8" spans="1:16" x14ac:dyDescent="0.2">
      <c r="A8" s="172" t="s">
        <v>1195</v>
      </c>
      <c r="B8" s="172"/>
      <c r="C8" s="172"/>
      <c r="D8" s="172"/>
      <c r="E8" s="172" t="s">
        <v>1196</v>
      </c>
      <c r="F8" s="172" t="s">
        <v>1196</v>
      </c>
      <c r="G8" s="172" t="s">
        <v>1196</v>
      </c>
      <c r="H8" s="172" t="s">
        <v>1196</v>
      </c>
      <c r="I8" s="172"/>
      <c r="J8" s="172" t="s">
        <v>1197</v>
      </c>
      <c r="K8" s="172" t="s">
        <v>1197</v>
      </c>
      <c r="L8" s="172" t="s">
        <v>1198</v>
      </c>
      <c r="M8" s="172" t="s">
        <v>1198</v>
      </c>
      <c r="N8" s="172"/>
      <c r="O8" s="172"/>
      <c r="P8" s="172"/>
    </row>
    <row r="9" spans="1:16" x14ac:dyDescent="0.2">
      <c r="A9" s="172"/>
      <c r="B9" s="172"/>
      <c r="C9" s="172"/>
      <c r="D9" s="172"/>
      <c r="E9" s="172" t="s">
        <v>1199</v>
      </c>
      <c r="F9" s="172" t="s">
        <v>1199</v>
      </c>
      <c r="G9" s="172" t="s">
        <v>1199</v>
      </c>
      <c r="H9" s="172" t="s">
        <v>1199</v>
      </c>
      <c r="I9" s="172"/>
      <c r="J9" s="172" t="s">
        <v>1200</v>
      </c>
      <c r="K9" s="172" t="s">
        <v>1200</v>
      </c>
      <c r="L9" s="172" t="s">
        <v>1201</v>
      </c>
      <c r="M9" s="172" t="s">
        <v>1201</v>
      </c>
      <c r="N9" s="172"/>
      <c r="O9" s="172"/>
      <c r="P9" s="172"/>
    </row>
    <row r="10" spans="1:16" x14ac:dyDescent="0.2">
      <c r="A10" s="172"/>
      <c r="B10" s="172"/>
      <c r="C10" s="172"/>
      <c r="D10" s="172"/>
      <c r="E10" s="172" t="s">
        <v>1202</v>
      </c>
      <c r="F10" s="172" t="s">
        <v>1202</v>
      </c>
      <c r="G10" s="172" t="s">
        <v>1202</v>
      </c>
      <c r="H10" s="172" t="s">
        <v>1202</v>
      </c>
      <c r="I10" s="172"/>
      <c r="J10" s="172" t="s">
        <v>1203</v>
      </c>
      <c r="K10" s="172" t="s">
        <v>1203</v>
      </c>
      <c r="L10" s="172" t="s">
        <v>973</v>
      </c>
      <c r="M10" s="172" t="s">
        <v>973</v>
      </c>
      <c r="N10" s="172"/>
      <c r="O10" s="172"/>
      <c r="P10" s="172"/>
    </row>
    <row r="11" spans="1:16" x14ac:dyDescent="0.2">
      <c r="A11" s="172"/>
      <c r="B11" s="172"/>
      <c r="C11" s="172"/>
      <c r="D11" s="172"/>
      <c r="E11" s="172" t="s">
        <v>1204</v>
      </c>
      <c r="F11" s="172" t="s">
        <v>1204</v>
      </c>
      <c r="G11" s="172" t="s">
        <v>1204</v>
      </c>
      <c r="H11" s="172" t="s">
        <v>1204</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1205</v>
      </c>
      <c r="F15" s="172" t="s">
        <v>1205</v>
      </c>
      <c r="G15" s="172" t="s">
        <v>1205</v>
      </c>
      <c r="H15" s="172" t="s">
        <v>1205</v>
      </c>
      <c r="I15" s="172"/>
      <c r="J15" s="172" t="s">
        <v>1206</v>
      </c>
      <c r="K15" s="172" t="s">
        <v>1206</v>
      </c>
      <c r="L15" s="172"/>
      <c r="M15" s="172"/>
      <c r="N15" s="172"/>
      <c r="O15" s="172"/>
      <c r="P15" s="172"/>
    </row>
    <row r="16" spans="1:16" x14ac:dyDescent="0.2">
      <c r="A16" s="172"/>
      <c r="B16" s="172"/>
      <c r="C16" s="172"/>
      <c r="D16" s="172"/>
      <c r="E16" s="172" t="s">
        <v>1207</v>
      </c>
      <c r="F16" s="172" t="s">
        <v>1207</v>
      </c>
      <c r="G16" s="172" t="s">
        <v>1207</v>
      </c>
      <c r="H16" s="172" t="s">
        <v>1207</v>
      </c>
      <c r="I16" s="172"/>
      <c r="J16" s="172" t="s">
        <v>1208</v>
      </c>
      <c r="K16" s="172" t="s">
        <v>1208</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1209</v>
      </c>
      <c r="F18" s="172" t="s">
        <v>1209</v>
      </c>
      <c r="G18" s="172" t="s">
        <v>1209</v>
      </c>
      <c r="H18" s="172" t="s">
        <v>1209</v>
      </c>
      <c r="I18" s="172"/>
      <c r="J18" s="172" t="s">
        <v>1210</v>
      </c>
      <c r="K18" s="172" t="s">
        <v>1210</v>
      </c>
    </row>
    <row r="19" spans="5:11" x14ac:dyDescent="0.2">
      <c r="E19" s="172" t="s">
        <v>1211</v>
      </c>
      <c r="F19" s="172" t="s">
        <v>1211</v>
      </c>
      <c r="G19" s="172" t="s">
        <v>1211</v>
      </c>
      <c r="H19" s="172" t="s">
        <v>1211</v>
      </c>
      <c r="I19" s="172"/>
      <c r="J19" s="172" t="s">
        <v>1212</v>
      </c>
      <c r="K19" s="172" t="s">
        <v>1212</v>
      </c>
    </row>
    <row r="20" spans="5:11" x14ac:dyDescent="0.2">
      <c r="E20" s="172" t="s">
        <v>1213</v>
      </c>
      <c r="F20" s="172" t="s">
        <v>1213</v>
      </c>
      <c r="G20" s="172" t="s">
        <v>1213</v>
      </c>
      <c r="H20" s="172" t="s">
        <v>1213</v>
      </c>
      <c r="I20" s="172"/>
      <c r="J20" s="172" t="s">
        <v>1214</v>
      </c>
      <c r="K20" s="172" t="s">
        <v>1214</v>
      </c>
    </row>
    <row r="21" spans="5:11" x14ac:dyDescent="0.2">
      <c r="E21" s="172" t="s">
        <v>1215</v>
      </c>
      <c r="F21" s="172" t="s">
        <v>1215</v>
      </c>
      <c r="G21" s="172" t="s">
        <v>1215</v>
      </c>
      <c r="H21" s="172" t="s">
        <v>1215</v>
      </c>
      <c r="I21" s="172"/>
      <c r="J21" s="172" t="s">
        <v>1216</v>
      </c>
      <c r="K21" s="172" t="s">
        <v>1216</v>
      </c>
    </row>
    <row r="22" spans="5:11" x14ac:dyDescent="0.2">
      <c r="E22" s="172" t="s">
        <v>1217</v>
      </c>
      <c r="F22" s="172" t="s">
        <v>1217</v>
      </c>
      <c r="G22" s="172" t="s">
        <v>1217</v>
      </c>
      <c r="H22" s="172" t="s">
        <v>1217</v>
      </c>
      <c r="I22" s="172"/>
      <c r="J22" s="172" t="s">
        <v>1218</v>
      </c>
      <c r="K22" s="172" t="s">
        <v>1218</v>
      </c>
    </row>
    <row r="23" spans="5:11" x14ac:dyDescent="0.2">
      <c r="E23" s="172" t="s">
        <v>1219</v>
      </c>
      <c r="F23" s="172" t="s">
        <v>1219</v>
      </c>
      <c r="G23" s="172" t="s">
        <v>1219</v>
      </c>
      <c r="H23" s="172" t="s">
        <v>1219</v>
      </c>
      <c r="I23" s="172"/>
      <c r="J23" s="172" t="s">
        <v>1220</v>
      </c>
      <c r="K23" s="172" t="s">
        <v>1220</v>
      </c>
    </row>
    <row r="24" spans="5:11" x14ac:dyDescent="0.2">
      <c r="E24" s="172" t="s">
        <v>1221</v>
      </c>
      <c r="F24" s="172" t="s">
        <v>1221</v>
      </c>
      <c r="G24" s="172" t="s">
        <v>1221</v>
      </c>
      <c r="H24" s="172" t="s">
        <v>1221</v>
      </c>
      <c r="I24" s="172"/>
      <c r="J24" s="172" t="s">
        <v>1222</v>
      </c>
      <c r="K24" s="172" t="s">
        <v>1222</v>
      </c>
    </row>
    <row r="25" spans="5:11" x14ac:dyDescent="0.2">
      <c r="E25" s="172" t="s">
        <v>1223</v>
      </c>
      <c r="F25" s="172" t="s">
        <v>1223</v>
      </c>
      <c r="G25" s="172" t="s">
        <v>1223</v>
      </c>
      <c r="H25" s="172" t="s">
        <v>1223</v>
      </c>
      <c r="I25" s="172"/>
      <c r="J25" s="172" t="s">
        <v>1224</v>
      </c>
      <c r="K25" s="172" t="s">
        <v>1224</v>
      </c>
    </row>
    <row r="26" spans="5:11" x14ac:dyDescent="0.2">
      <c r="E26" s="172" t="s">
        <v>1225</v>
      </c>
      <c r="F26" s="172" t="s">
        <v>1225</v>
      </c>
      <c r="G26" s="172" t="s">
        <v>1225</v>
      </c>
      <c r="H26" s="172" t="s">
        <v>1225</v>
      </c>
      <c r="I26" s="172"/>
      <c r="J26" s="172" t="s">
        <v>1226</v>
      </c>
      <c r="K26" s="172" t="s">
        <v>1226</v>
      </c>
    </row>
    <row r="27" spans="5:11" x14ac:dyDescent="0.2">
      <c r="E27" s="172" t="s">
        <v>57</v>
      </c>
      <c r="F27" s="172" t="s">
        <v>57</v>
      </c>
      <c r="G27" s="172"/>
      <c r="H27" s="172" t="s">
        <v>446</v>
      </c>
      <c r="I27" s="172"/>
      <c r="J27" s="172" t="s">
        <v>1227</v>
      </c>
      <c r="K27" s="172" t="s">
        <v>1227</v>
      </c>
    </row>
    <row r="28" spans="5:11" x14ac:dyDescent="0.2">
      <c r="E28" s="172" t="s">
        <v>448</v>
      </c>
      <c r="F28" s="172" t="s">
        <v>448</v>
      </c>
      <c r="G28" s="172"/>
      <c r="H28" s="172"/>
      <c r="I28" s="172"/>
      <c r="J28" s="172" t="s">
        <v>1228</v>
      </c>
      <c r="K28" s="172" t="s">
        <v>1228</v>
      </c>
    </row>
    <row r="29" spans="5:11" x14ac:dyDescent="0.2">
      <c r="E29" s="172" t="s">
        <v>1229</v>
      </c>
      <c r="F29" s="172" t="s">
        <v>1229</v>
      </c>
      <c r="G29" s="172"/>
      <c r="H29" s="172"/>
      <c r="I29" s="172"/>
      <c r="J29" s="172" t="s">
        <v>1230</v>
      </c>
      <c r="K29" s="172" t="s">
        <v>1230</v>
      </c>
    </row>
    <row r="30" spans="5:11" x14ac:dyDescent="0.2">
      <c r="E30" s="172" t="s">
        <v>1231</v>
      </c>
      <c r="F30" s="172" t="s">
        <v>1231</v>
      </c>
      <c r="G30" s="172"/>
      <c r="H30" s="172"/>
      <c r="I30" s="172"/>
      <c r="J30" s="172" t="s">
        <v>1232</v>
      </c>
      <c r="K30" s="172" t="s">
        <v>1232</v>
      </c>
    </row>
    <row r="31" spans="5:11" x14ac:dyDescent="0.2">
      <c r="E31" s="172" t="s">
        <v>1233</v>
      </c>
      <c r="F31" s="172" t="s">
        <v>1233</v>
      </c>
      <c r="G31" s="172"/>
      <c r="H31" s="172"/>
      <c r="I31" s="172"/>
      <c r="J31" s="172" t="s">
        <v>1234</v>
      </c>
      <c r="K31" s="172" t="s">
        <v>1234</v>
      </c>
    </row>
    <row r="32" spans="5:11" x14ac:dyDescent="0.2">
      <c r="E32" s="172" t="s">
        <v>1235</v>
      </c>
      <c r="F32" s="172" t="s">
        <v>1235</v>
      </c>
      <c r="G32" s="172"/>
      <c r="H32" s="172"/>
      <c r="I32" s="172"/>
      <c r="J32" s="172" t="s">
        <v>1236</v>
      </c>
      <c r="K32" s="172" t="s">
        <v>1236</v>
      </c>
    </row>
    <row r="33" spans="5:11" x14ac:dyDescent="0.2">
      <c r="E33" s="172" t="s">
        <v>1237</v>
      </c>
      <c r="F33" s="172" t="s">
        <v>1237</v>
      </c>
      <c r="G33" s="172"/>
      <c r="H33" s="172"/>
      <c r="I33" s="172"/>
      <c r="J33" s="172" t="s">
        <v>1238</v>
      </c>
      <c r="K33" s="172" t="s">
        <v>1238</v>
      </c>
    </row>
    <row r="34" spans="5:11" x14ac:dyDescent="0.2">
      <c r="E34" s="172" t="s">
        <v>1239</v>
      </c>
      <c r="F34" s="172" t="s">
        <v>1239</v>
      </c>
      <c r="G34" s="172"/>
      <c r="H34" s="172"/>
      <c r="I34" s="172"/>
      <c r="J34" s="172" t="s">
        <v>1240</v>
      </c>
      <c r="K34" s="172" t="s">
        <v>1240</v>
      </c>
    </row>
    <row r="35" spans="5:11" x14ac:dyDescent="0.2">
      <c r="E35" s="172" t="s">
        <v>446</v>
      </c>
      <c r="F35" s="172" t="s">
        <v>446</v>
      </c>
      <c r="G35" s="172"/>
      <c r="H35" s="172"/>
      <c r="I35" s="172"/>
      <c r="J35" s="172" t="s">
        <v>1241</v>
      </c>
      <c r="K35" s="172" t="s">
        <v>1241</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1242</v>
      </c>
      <c r="K38" s="172" t="s">
        <v>1242</v>
      </c>
    </row>
    <row r="39" spans="5:11" x14ac:dyDescent="0.2">
      <c r="E39" s="172"/>
      <c r="F39" s="172"/>
      <c r="G39" s="172"/>
      <c r="H39" s="172"/>
      <c r="I39" s="172"/>
      <c r="J39" s="172" t="s">
        <v>1243</v>
      </c>
      <c r="K39" s="172" t="s">
        <v>1243</v>
      </c>
    </row>
    <row r="40" spans="5:11" x14ac:dyDescent="0.2">
      <c r="E40" s="172"/>
      <c r="F40" s="172"/>
      <c r="G40" s="172"/>
      <c r="H40" s="172"/>
      <c r="I40" s="172"/>
      <c r="J40" s="172" t="s">
        <v>1244</v>
      </c>
      <c r="K40" s="172" t="s">
        <v>1244</v>
      </c>
    </row>
    <row r="41" spans="5:11" x14ac:dyDescent="0.2">
      <c r="E41" s="172"/>
      <c r="F41" s="172"/>
      <c r="G41" s="172"/>
      <c r="H41" s="172"/>
      <c r="I41" s="172"/>
      <c r="J41" s="172" t="s">
        <v>1245</v>
      </c>
      <c r="K41" s="172" t="s">
        <v>1245</v>
      </c>
    </row>
    <row r="42" spans="5:11" x14ac:dyDescent="0.2">
      <c r="E42" s="172"/>
      <c r="F42" s="172"/>
      <c r="G42" s="172"/>
      <c r="H42" s="172"/>
      <c r="I42" s="172"/>
      <c r="J42" s="172" t="s">
        <v>1246</v>
      </c>
      <c r="K42" s="172" t="s">
        <v>1246</v>
      </c>
    </row>
    <row r="43" spans="5:11" x14ac:dyDescent="0.2">
      <c r="E43" s="172"/>
      <c r="F43" s="172"/>
      <c r="G43" s="172"/>
      <c r="H43" s="172"/>
      <c r="I43" s="172"/>
      <c r="J43" s="172" t="s">
        <v>1247</v>
      </c>
      <c r="K43" s="172" t="s">
        <v>1247</v>
      </c>
    </row>
    <row r="44" spans="5:11" x14ac:dyDescent="0.2">
      <c r="E44" s="172"/>
      <c r="F44" s="172"/>
      <c r="G44" s="172"/>
      <c r="H44" s="172"/>
      <c r="I44" s="172"/>
      <c r="J44" s="172" t="s">
        <v>1248</v>
      </c>
      <c r="K44" s="172" t="s">
        <v>1248</v>
      </c>
    </row>
    <row r="45" spans="5:11" x14ac:dyDescent="0.2">
      <c r="E45" s="172"/>
      <c r="F45" s="172"/>
      <c r="G45" s="172"/>
      <c r="H45" s="172"/>
      <c r="I45" s="172"/>
      <c r="J45" s="172" t="s">
        <v>1249</v>
      </c>
      <c r="K45" s="172" t="s">
        <v>1249</v>
      </c>
    </row>
    <row r="46" spans="5:11" x14ac:dyDescent="0.2">
      <c r="E46" s="172"/>
      <c r="F46" s="172"/>
      <c r="G46" s="172"/>
      <c r="H46" s="172"/>
      <c r="I46" s="172"/>
      <c r="J46" s="172" t="s">
        <v>1250</v>
      </c>
      <c r="K46" s="172" t="s">
        <v>1250</v>
      </c>
    </row>
    <row r="47" spans="5:11" x14ac:dyDescent="0.2">
      <c r="E47" s="172"/>
      <c r="F47" s="172"/>
      <c r="G47" s="172"/>
      <c r="H47" s="172"/>
      <c r="I47" s="172"/>
      <c r="J47" s="172" t="s">
        <v>1251</v>
      </c>
      <c r="K47" s="172" t="s">
        <v>1251</v>
      </c>
    </row>
    <row r="48" spans="5:11" x14ac:dyDescent="0.2">
      <c r="E48" s="172"/>
      <c r="F48" s="172"/>
      <c r="G48" s="172"/>
      <c r="H48" s="172"/>
      <c r="I48" s="172"/>
      <c r="J48" s="172" t="s">
        <v>1252</v>
      </c>
      <c r="K48" s="172" t="s">
        <v>1252</v>
      </c>
    </row>
    <row r="49" spans="10:13" x14ac:dyDescent="0.2">
      <c r="J49" s="172" t="s">
        <v>1253</v>
      </c>
      <c r="K49" s="172" t="s">
        <v>1253</v>
      </c>
      <c r="L49" s="172"/>
      <c r="M49" s="172"/>
    </row>
    <row r="50" spans="10:13" x14ac:dyDescent="0.2">
      <c r="J50" s="172" t="s">
        <v>1254</v>
      </c>
      <c r="K50" s="172" t="s">
        <v>1254</v>
      </c>
      <c r="L50" s="172"/>
      <c r="M50" s="172"/>
    </row>
    <row r="51" spans="10:13" x14ac:dyDescent="0.2">
      <c r="J51" s="172" t="s">
        <v>1255</v>
      </c>
      <c r="K51" s="172" t="s">
        <v>1255</v>
      </c>
      <c r="L51" s="172"/>
      <c r="M51" s="172"/>
    </row>
    <row r="52" spans="10:13" x14ac:dyDescent="0.2">
      <c r="J52" s="172" t="s">
        <v>964</v>
      </c>
      <c r="K52" s="172" t="s">
        <v>964</v>
      </c>
      <c r="L52" s="172"/>
      <c r="M52" s="172"/>
    </row>
    <row r="53" spans="10:13" x14ac:dyDescent="0.2">
      <c r="J53" s="172" t="s">
        <v>1187</v>
      </c>
      <c r="K53" s="172" t="s">
        <v>1187</v>
      </c>
      <c r="L53" s="172"/>
      <c r="M53" s="172"/>
    </row>
    <row r="54" spans="10:13" x14ac:dyDescent="0.2">
      <c r="J54" s="172" t="s">
        <v>1191</v>
      </c>
      <c r="K54" s="172" t="s">
        <v>1191</v>
      </c>
      <c r="L54" s="172"/>
      <c r="M54" s="172"/>
    </row>
    <row r="55" spans="10:13" x14ac:dyDescent="0.2">
      <c r="J55" s="172" t="s">
        <v>1194</v>
      </c>
      <c r="K55" s="172" t="s">
        <v>1194</v>
      </c>
      <c r="L55" s="172"/>
      <c r="M55" s="172"/>
    </row>
    <row r="56" spans="10:13" x14ac:dyDescent="0.2">
      <c r="J56" s="172" t="s">
        <v>1197</v>
      </c>
      <c r="K56" s="172" t="s">
        <v>1197</v>
      </c>
      <c r="L56" s="172"/>
      <c r="M56" s="172"/>
    </row>
    <row r="57" spans="10:13" x14ac:dyDescent="0.2">
      <c r="J57" s="172" t="s">
        <v>1200</v>
      </c>
      <c r="K57" s="172" t="s">
        <v>1200</v>
      </c>
      <c r="L57" s="172"/>
      <c r="M57" s="172"/>
    </row>
    <row r="58" spans="10:13" x14ac:dyDescent="0.2">
      <c r="J58" s="172" t="s">
        <v>1203</v>
      </c>
      <c r="K58" s="172" t="s">
        <v>1203</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1206</v>
      </c>
      <c r="K63" s="172" t="s">
        <v>1206</v>
      </c>
      <c r="L63" s="172"/>
      <c r="M63" s="172"/>
    </row>
    <row r="64" spans="10:13" x14ac:dyDescent="0.2">
      <c r="J64" s="172" t="s">
        <v>1208</v>
      </c>
      <c r="K64" s="172" t="s">
        <v>1208</v>
      </c>
      <c r="L64" s="172"/>
      <c r="M64" s="172"/>
    </row>
    <row r="65" spans="10:13" x14ac:dyDescent="0.2">
      <c r="J65" s="172" t="s">
        <v>960</v>
      </c>
      <c r="K65" s="172" t="s">
        <v>960</v>
      </c>
      <c r="L65" s="172"/>
      <c r="M65" s="172"/>
    </row>
    <row r="66" spans="10:13" x14ac:dyDescent="0.2">
      <c r="J66" s="172" t="s">
        <v>1210</v>
      </c>
      <c r="K66" s="172" t="s">
        <v>1210</v>
      </c>
      <c r="L66" s="172"/>
      <c r="M66" s="172"/>
    </row>
    <row r="67" spans="10:13" x14ac:dyDescent="0.2">
      <c r="J67" s="172" t="s">
        <v>1212</v>
      </c>
      <c r="K67" s="172" t="s">
        <v>1212</v>
      </c>
      <c r="L67" s="172"/>
      <c r="M67" s="172"/>
    </row>
    <row r="68" spans="10:13" x14ac:dyDescent="0.2">
      <c r="J68" s="172" t="s">
        <v>1214</v>
      </c>
      <c r="K68" s="172" t="s">
        <v>1214</v>
      </c>
      <c r="L68" s="172"/>
      <c r="M68" s="172"/>
    </row>
    <row r="69" spans="10:13" x14ac:dyDescent="0.2">
      <c r="J69" s="172" t="s">
        <v>1216</v>
      </c>
      <c r="K69" s="172" t="s">
        <v>1216</v>
      </c>
      <c r="L69" s="172"/>
      <c r="M69" s="172"/>
    </row>
    <row r="70" spans="10:13" x14ac:dyDescent="0.2">
      <c r="J70" s="172" t="s">
        <v>1218</v>
      </c>
      <c r="K70" s="172" t="s">
        <v>1218</v>
      </c>
      <c r="L70" s="172"/>
      <c r="M70" s="172"/>
    </row>
    <row r="71" spans="10:13" x14ac:dyDescent="0.2">
      <c r="J71" s="172" t="s">
        <v>1220</v>
      </c>
      <c r="K71" s="172" t="s">
        <v>1220</v>
      </c>
      <c r="L71" s="172"/>
      <c r="M71" s="172"/>
    </row>
    <row r="72" spans="10:13" x14ac:dyDescent="0.2">
      <c r="J72" s="172" t="s">
        <v>1222</v>
      </c>
      <c r="K72" s="172" t="s">
        <v>1222</v>
      </c>
      <c r="L72" s="172"/>
      <c r="M72" s="172"/>
    </row>
    <row r="73" spans="10:13" x14ac:dyDescent="0.2">
      <c r="J73" s="172" t="s">
        <v>1224</v>
      </c>
      <c r="K73" s="172" t="s">
        <v>1224</v>
      </c>
      <c r="L73" s="172"/>
      <c r="M73" s="172"/>
    </row>
    <row r="74" spans="10:13" x14ac:dyDescent="0.2">
      <c r="J74" s="172" t="s">
        <v>1226</v>
      </c>
      <c r="K74" s="172" t="s">
        <v>1226</v>
      </c>
      <c r="L74" s="172"/>
      <c r="M74" s="172"/>
    </row>
    <row r="75" spans="10:13" x14ac:dyDescent="0.2">
      <c r="J75" s="172" t="s">
        <v>1227</v>
      </c>
      <c r="K75" s="172" t="s">
        <v>1227</v>
      </c>
      <c r="L75" s="172"/>
      <c r="M75" s="172"/>
    </row>
    <row r="76" spans="10:13" x14ac:dyDescent="0.2">
      <c r="J76" s="172" t="s">
        <v>1228</v>
      </c>
      <c r="K76" s="172" t="s">
        <v>1228</v>
      </c>
      <c r="L76" s="172"/>
      <c r="M76" s="172"/>
    </row>
    <row r="77" spans="10:13" x14ac:dyDescent="0.2">
      <c r="J77" s="172" t="s">
        <v>1230</v>
      </c>
      <c r="K77" s="172" t="s">
        <v>1230</v>
      </c>
      <c r="L77" s="172"/>
      <c r="M77" s="172"/>
    </row>
    <row r="78" spans="10:13" x14ac:dyDescent="0.2">
      <c r="J78" s="172" t="s">
        <v>1232</v>
      </c>
      <c r="K78" s="172" t="s">
        <v>1232</v>
      </c>
      <c r="L78" s="172"/>
      <c r="M78" s="172"/>
    </row>
    <row r="79" spans="10:13" x14ac:dyDescent="0.2">
      <c r="J79" s="172" t="s">
        <v>1234</v>
      </c>
      <c r="K79" s="172" t="s">
        <v>1234</v>
      </c>
      <c r="L79" s="172"/>
      <c r="M79" s="172"/>
    </row>
    <row r="80" spans="10:13" x14ac:dyDescent="0.2">
      <c r="J80" s="172" t="s">
        <v>1236</v>
      </c>
      <c r="K80" s="172" t="s">
        <v>1236</v>
      </c>
      <c r="L80" s="172"/>
      <c r="M80" s="172"/>
    </row>
    <row r="81" spans="10:13" x14ac:dyDescent="0.2">
      <c r="J81" s="172" t="s">
        <v>1238</v>
      </c>
      <c r="K81" s="172" t="s">
        <v>1238</v>
      </c>
      <c r="L81" s="172"/>
      <c r="M81" s="172"/>
    </row>
    <row r="82" spans="10:13" x14ac:dyDescent="0.2">
      <c r="J82" s="172" t="s">
        <v>1240</v>
      </c>
      <c r="K82" s="172" t="s">
        <v>1240</v>
      </c>
      <c r="L82" s="172"/>
      <c r="M82" s="172"/>
    </row>
    <row r="83" spans="10:13" x14ac:dyDescent="0.2">
      <c r="J83" s="172" t="s">
        <v>1241</v>
      </c>
      <c r="K83" s="172" t="s">
        <v>1241</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1242</v>
      </c>
      <c r="K86" s="172" t="s">
        <v>1242</v>
      </c>
      <c r="L86" s="172"/>
      <c r="M86" s="172"/>
    </row>
    <row r="87" spans="10:13" x14ac:dyDescent="0.2">
      <c r="J87" s="172" t="s">
        <v>1243</v>
      </c>
      <c r="K87" s="172" t="s">
        <v>1243</v>
      </c>
      <c r="L87" s="172"/>
      <c r="M87" s="172"/>
    </row>
    <row r="88" spans="10:13" x14ac:dyDescent="0.2">
      <c r="J88" s="172" t="s">
        <v>1244</v>
      </c>
      <c r="K88" s="172" t="s">
        <v>1244</v>
      </c>
      <c r="L88" s="172"/>
      <c r="M88" s="172"/>
    </row>
    <row r="89" spans="10:13" x14ac:dyDescent="0.2">
      <c r="J89" s="172" t="s">
        <v>1245</v>
      </c>
      <c r="K89" s="172" t="s">
        <v>1245</v>
      </c>
      <c r="L89" s="172"/>
      <c r="M89" s="172"/>
    </row>
    <row r="90" spans="10:13" x14ac:dyDescent="0.2">
      <c r="J90" s="172" t="s">
        <v>1246</v>
      </c>
      <c r="K90" s="172" t="s">
        <v>1246</v>
      </c>
      <c r="L90" s="172"/>
      <c r="M90" s="172"/>
    </row>
    <row r="91" spans="10:13" x14ac:dyDescent="0.2">
      <c r="J91" s="172" t="s">
        <v>1247</v>
      </c>
      <c r="K91" s="172" t="s">
        <v>1247</v>
      </c>
      <c r="L91" s="172"/>
      <c r="M91" s="172"/>
    </row>
    <row r="92" spans="10:13" x14ac:dyDescent="0.2">
      <c r="J92" s="172" t="s">
        <v>1248</v>
      </c>
      <c r="K92" s="172" t="s">
        <v>1248</v>
      </c>
      <c r="L92" s="172"/>
      <c r="M92" s="172"/>
    </row>
    <row r="93" spans="10:13" x14ac:dyDescent="0.2">
      <c r="J93" s="172" t="s">
        <v>1249</v>
      </c>
      <c r="K93" s="172" t="s">
        <v>1249</v>
      </c>
      <c r="L93" s="172"/>
      <c r="M93" s="172"/>
    </row>
    <row r="94" spans="10:13" x14ac:dyDescent="0.2">
      <c r="J94" s="172" t="s">
        <v>1250</v>
      </c>
      <c r="K94" s="172" t="s">
        <v>1250</v>
      </c>
      <c r="L94" s="172"/>
      <c r="M94" s="172"/>
    </row>
    <row r="95" spans="10:13" x14ac:dyDescent="0.2">
      <c r="J95" s="172" t="s">
        <v>1251</v>
      </c>
      <c r="K95" s="172" t="s">
        <v>1251</v>
      </c>
      <c r="L95" s="172"/>
      <c r="M95" s="172"/>
    </row>
    <row r="96" spans="10:13" x14ac:dyDescent="0.2">
      <c r="J96" s="172" t="s">
        <v>1252</v>
      </c>
      <c r="K96" s="172" t="s">
        <v>1252</v>
      </c>
      <c r="L96" s="172"/>
      <c r="M96" s="172"/>
    </row>
    <row r="97" spans="10:13" x14ac:dyDescent="0.2">
      <c r="J97" s="172" t="s">
        <v>1253</v>
      </c>
      <c r="K97" s="172" t="s">
        <v>1253</v>
      </c>
      <c r="L97" s="172"/>
      <c r="M97" s="172"/>
    </row>
    <row r="98" spans="10:13" x14ac:dyDescent="0.2">
      <c r="J98" s="172" t="s">
        <v>1254</v>
      </c>
      <c r="K98" s="172" t="s">
        <v>1254</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74"/>
  <sheetViews>
    <sheetView zoomScale="85" zoomScaleNormal="85" workbookViewId="0">
      <pane ySplit="1" topLeftCell="A1239" activePane="bottomLeft" state="frozen"/>
      <selection pane="bottomLeft" activeCell="F1272" sqref="F1272"/>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1256</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1257</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1258</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1259</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1260</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1261</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1260</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1260</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1258</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1258</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1262</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1260</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1263</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1262</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1260</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1263</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1262</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1260</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1398</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1266</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1267</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1266</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1267</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1259</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1260</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1259</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1260</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1264</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1265</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1264</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1265</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1259</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1260</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1266</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1267</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1259</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1260</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1266</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1267</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1264</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1265</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1268</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1269</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1270</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1271</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1272</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1270</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1271</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1259</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1260</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1273</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1274</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1259</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1260</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1273</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1274</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1273</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1259</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1260</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1273</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1274</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1259</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1273</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1274</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1259</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1260</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1260</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1260</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1260</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1273</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1274</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1274</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1274</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1274</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1259</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1260</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1260</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1260</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1260</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1273</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1274</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1274</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1274</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1274</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1264</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1265</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1264</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1265</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1275</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1276</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1277</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1278</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1279</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1280</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1281</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1282</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1283</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1284</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1285</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1286</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1287</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1288</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1264</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1265</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1289</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1259</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1260</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1259</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1260</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1266</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1267</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1290</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1291</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1291</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1291</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1290</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1291</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1290</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1291</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1292</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1258</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1263</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1293</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1294</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1257</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1257</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1257</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1258</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1258</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1258</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1311</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1311</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1311</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1259</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1260</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1273</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1274</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1260</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1260</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1260</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1259</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1265</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1265</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1265</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1264</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1295</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1296</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1297</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1295</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1296</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1297</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1290</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1291</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1259</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1260</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1257</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1258</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1258</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1258</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1298</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1263</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1266</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1267</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1290</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1291</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1398</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1398</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1398</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1398</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1398</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1398</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1398</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1398</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1398</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1398</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1398</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1398</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1398</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1398</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1398</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1398</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1398</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1398</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1398</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1398</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1498</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1815</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1498</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1815</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1498</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1815</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1816</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1815</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1498</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1815</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1398</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1398</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1398</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1398</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1398</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1398</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1398</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1398</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1600</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1600</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1600</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1600</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1600</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1600</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1600</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1600</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1600</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1600</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1600</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1679</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1678</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2143</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2144</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1600</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1600</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1600</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1600</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1600</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1600</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1600</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1600</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1600</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1600</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1600</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1600</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1600</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1600</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1600</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1600</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1600</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1600</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1600</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1600</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1600</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1600</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1600</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1600</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1600</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1600</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1600</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1600</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1600</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1600</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1600</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1600</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1600</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1600</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1600</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1600</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1600</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1600</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1600</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1600</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1600</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1600</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1600</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1600</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1600</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1600</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1951</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1951</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1951</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1951</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1951</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1951</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1951</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1951</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1951</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1951</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1951</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1951</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1951</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1951</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1951</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1951</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1951</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1951</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1951</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1951</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1951</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1951</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1951</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1951</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1951</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1951</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2866</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1951</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2030</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2030</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2030</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2030</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2030</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2030</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2030</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2030</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2030</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2030</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2030</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2030</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2030</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2030</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2030</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2030</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2030</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2030</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2030</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2030</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2030</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2783</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2030</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2030</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2030</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2030</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2030</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2030</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2030</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2170</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2145</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2146</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1274</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2145</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2146</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1274</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2145</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2146</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1274</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2145</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2146</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1274</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2986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2171</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2172</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2172</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2172</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2170</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2178</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2178</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2178</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2178</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2178</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2178</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2178</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2178</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2178</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2178</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2178</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2178</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2178</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2178</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2178</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2178</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2178</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2178</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2243</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2243</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2243</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2243</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2178</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2178</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2784</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2785</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2867</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2866</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2866</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2866</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2866</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2866</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2866</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2866</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2866</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2866</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2866</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2867</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2867</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2867</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2867</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2867</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2867</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2867</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2867</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2867</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2867</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2985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2852</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2854</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2851</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2853</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2978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2978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2978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2978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2978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2978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2978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2978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2978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2978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2979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2979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2979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2979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2979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2979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2979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2979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2979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2979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2854</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2854</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2854</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2854</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2854</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2854</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2854</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2854</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2854</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2851</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2851</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2851</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2851</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2851</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2851</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2851</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2851</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2851</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2853</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2853</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2853</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2853</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2853</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2853</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2853</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2853</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2853</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2853</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2853</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2853</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2853</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2853</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2979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2979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2979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2979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1298</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1263</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2708</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2709</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2733</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1263</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1260</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2733</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1263</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1260</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2711</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1258</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2712</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1267</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2855</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2856</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2856</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2856</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2856</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2717</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2718</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2719</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2717</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2718</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2856</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2856</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2717</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2718</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2858</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2858</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1260</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1260</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1267</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1267</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2708</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2709</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2784</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2784</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2784</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2708</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2709</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2708</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2709</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2708</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2709</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1266</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1266</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1266</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1266</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1266</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1266</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1267</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1267</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1267</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1267</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1267</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1267</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2857</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2857</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1267</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1298</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1263</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1260</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1298</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1263</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1260</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2682</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2683</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2682</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2682</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2683</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2683</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2742</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2683</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2683</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2683</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2683</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2683</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2683</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2683</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2683</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2850</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2850</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2850</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2850</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2850</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2850</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2850</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2850</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2850</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2850</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2850</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2850</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2850</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2850</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2850</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2850</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2850</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2850</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2850</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2850</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2850</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2850</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1291</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1291</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2030</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2172</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2172</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2172</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3007</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3007</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3007</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1258</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1258</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1258</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2712</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2712</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2712</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3067</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2712</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2712</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3184</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3191</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3184</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3191</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3195</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3195</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3195</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3195</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3195</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3195</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3195</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3195</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3195</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3195</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3195</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3195</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3195</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3195</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3195</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3195</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3195</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3195</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3195</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3195</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3195</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3195</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3195</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3195</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3195</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3195</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3195</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3195</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3195</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3195</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3195</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3195</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3195</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3195</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3195</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3195</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3195</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3195</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3195</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3195</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3195</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3195</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3195</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3195</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3195</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3195</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3195</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3195</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3195</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3195</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3195</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3195</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3195</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3195</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3195</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3195</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3195</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3195</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3195</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3195</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3195</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3195</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3195</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3195</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3195</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3195</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3195</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3195</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3195</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3195</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3195</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3195</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3195</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3195</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3195</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3195</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3195</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3195</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3195</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3195</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3195</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3195</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3195</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3195</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3195</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3195</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3195</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3195</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3195</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3195</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3195</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3195</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3195</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3195</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3195</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3195</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3195</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3195</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3195</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3195</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3195</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3195</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3195</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3195</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3195</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3195</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3195</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3195</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3195</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3195</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3195</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3551</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3552</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3551</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3552</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3552</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3551</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3552</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3551</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3552</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3553</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3554</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3553</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3554</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3555</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3556</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3557</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3558</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3557</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3558</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3557</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3558</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3555</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3556</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3558</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3557</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3559</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3560</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3551</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3552</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3195</v>
      </c>
    </row>
    <row r="1130" spans="1:6" x14ac:dyDescent="0.2">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3550</v>
      </c>
    </row>
    <row r="1131" spans="1:6" x14ac:dyDescent="0.2">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3550</v>
      </c>
    </row>
    <row r="1132" spans="1:6" x14ac:dyDescent="0.2">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3550</v>
      </c>
    </row>
    <row r="1133" spans="1:6" x14ac:dyDescent="0.2">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3550</v>
      </c>
    </row>
    <row r="1134" spans="1:6" x14ac:dyDescent="0.2">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3550</v>
      </c>
    </row>
    <row r="1135" spans="1:6" x14ac:dyDescent="0.2">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3550</v>
      </c>
    </row>
    <row r="1136" spans="1:6" x14ac:dyDescent="0.2">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3550</v>
      </c>
    </row>
    <row r="1137" spans="1:6" x14ac:dyDescent="0.2">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3550</v>
      </c>
    </row>
    <row r="1138" spans="1:6" x14ac:dyDescent="0.2">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3550</v>
      </c>
    </row>
    <row r="1139" spans="1:6" x14ac:dyDescent="0.2">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3550</v>
      </c>
    </row>
    <row r="1140" spans="1:6" x14ac:dyDescent="0.2">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4143</v>
      </c>
    </row>
    <row r="1141" spans="1:6" x14ac:dyDescent="0.2">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4144</v>
      </c>
    </row>
    <row r="1142" spans="1:6" x14ac:dyDescent="0.2">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3550</v>
      </c>
    </row>
    <row r="1143" spans="1:6" x14ac:dyDescent="0.2">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3550</v>
      </c>
    </row>
    <row r="1144" spans="1:6" x14ac:dyDescent="0.2">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3550</v>
      </c>
    </row>
    <row r="1145" spans="1:6" x14ac:dyDescent="0.2">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3550</v>
      </c>
    </row>
    <row r="1146" spans="1:6" x14ac:dyDescent="0.2">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3550</v>
      </c>
    </row>
    <row r="1147" spans="1:6" x14ac:dyDescent="0.2">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3550</v>
      </c>
    </row>
    <row r="1148" spans="1:6" x14ac:dyDescent="0.2">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3550</v>
      </c>
    </row>
    <row r="1149" spans="1:6" x14ac:dyDescent="0.2">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3550</v>
      </c>
    </row>
    <row r="1150" spans="1:6" x14ac:dyDescent="0.2">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3550</v>
      </c>
    </row>
    <row r="1151" spans="1:6" x14ac:dyDescent="0.2">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3550</v>
      </c>
    </row>
    <row r="1152" spans="1:6" x14ac:dyDescent="0.2">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3550</v>
      </c>
    </row>
    <row r="1153" spans="1:6" x14ac:dyDescent="0.2">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3550</v>
      </c>
    </row>
    <row r="1154" spans="1:6" x14ac:dyDescent="0.2">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3550</v>
      </c>
    </row>
    <row r="1155" spans="1:6" x14ac:dyDescent="0.2">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3550</v>
      </c>
    </row>
    <row r="1156" spans="1:6" x14ac:dyDescent="0.2">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3550</v>
      </c>
    </row>
    <row r="1157" spans="1:6" x14ac:dyDescent="0.2">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3550</v>
      </c>
    </row>
    <row r="1158" spans="1:6" x14ac:dyDescent="0.2">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3550</v>
      </c>
    </row>
    <row r="1159" spans="1:6" x14ac:dyDescent="0.2">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3550</v>
      </c>
    </row>
    <row r="1160" spans="1:6" x14ac:dyDescent="0.2">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3550</v>
      </c>
    </row>
    <row r="1161" spans="1:6" x14ac:dyDescent="0.2">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3550</v>
      </c>
    </row>
    <row r="1162" spans="1:6" x14ac:dyDescent="0.2">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3550</v>
      </c>
    </row>
    <row r="1163" spans="1:6" x14ac:dyDescent="0.2">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3550</v>
      </c>
    </row>
    <row r="1164" spans="1:6" x14ac:dyDescent="0.2">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3550</v>
      </c>
    </row>
    <row r="1165" spans="1:6" x14ac:dyDescent="0.2">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3550</v>
      </c>
    </row>
    <row r="1166" spans="1:6" x14ac:dyDescent="0.2">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3550</v>
      </c>
    </row>
    <row r="1167" spans="1:6" x14ac:dyDescent="0.2">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3550</v>
      </c>
    </row>
    <row r="1168" spans="1:6" x14ac:dyDescent="0.2">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3550</v>
      </c>
    </row>
    <row r="1169" spans="1:6" x14ac:dyDescent="0.2">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3550</v>
      </c>
    </row>
    <row r="1170" spans="1:6" x14ac:dyDescent="0.2">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3550</v>
      </c>
    </row>
    <row r="1171" spans="1:6" x14ac:dyDescent="0.2">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3550</v>
      </c>
    </row>
    <row r="1172" spans="1:6" x14ac:dyDescent="0.2">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3550</v>
      </c>
    </row>
    <row r="1173" spans="1:6" x14ac:dyDescent="0.2">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3550</v>
      </c>
    </row>
    <row r="1174" spans="1:6" x14ac:dyDescent="0.2">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3550</v>
      </c>
    </row>
    <row r="1175" spans="1:6" x14ac:dyDescent="0.2">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3550</v>
      </c>
    </row>
    <row r="1176" spans="1:6" x14ac:dyDescent="0.2">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3550</v>
      </c>
    </row>
    <row r="1177" spans="1:6" x14ac:dyDescent="0.2">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3550</v>
      </c>
    </row>
    <row r="1178" spans="1:6" x14ac:dyDescent="0.2">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3550</v>
      </c>
    </row>
    <row r="1179" spans="1:6" x14ac:dyDescent="0.2">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3550</v>
      </c>
    </row>
    <row r="1180" spans="1:6" x14ac:dyDescent="0.2">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3550</v>
      </c>
    </row>
    <row r="1181" spans="1:6" x14ac:dyDescent="0.2">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3550</v>
      </c>
    </row>
    <row r="1182" spans="1:6" x14ac:dyDescent="0.2">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3550</v>
      </c>
    </row>
    <row r="1183" spans="1:6" x14ac:dyDescent="0.2">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3550</v>
      </c>
    </row>
    <row r="1184" spans="1:6" x14ac:dyDescent="0.2">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3550</v>
      </c>
    </row>
    <row r="1185" spans="1:6" x14ac:dyDescent="0.2">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3550</v>
      </c>
    </row>
    <row r="1186" spans="1:6" x14ac:dyDescent="0.2">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3550</v>
      </c>
    </row>
    <row r="1187" spans="1:6" x14ac:dyDescent="0.2">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4144</v>
      </c>
    </row>
    <row r="1188" spans="1:6" x14ac:dyDescent="0.2">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4143</v>
      </c>
    </row>
    <row r="1189" spans="1:6" x14ac:dyDescent="0.2">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3550</v>
      </c>
    </row>
    <row r="1190" spans="1:6" x14ac:dyDescent="0.2">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4145</v>
      </c>
    </row>
    <row r="1191" spans="1:6" x14ac:dyDescent="0.2">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4146</v>
      </c>
    </row>
    <row r="1192" spans="1:6" x14ac:dyDescent="0.2">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4147</v>
      </c>
    </row>
    <row r="1193" spans="1:6" x14ac:dyDescent="0.2">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4144</v>
      </c>
    </row>
    <row r="1194" spans="1:6" x14ac:dyDescent="0.2">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4148</v>
      </c>
    </row>
    <row r="1195" spans="1:6" x14ac:dyDescent="0.2">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3550</v>
      </c>
    </row>
    <row r="1196" spans="1:6" x14ac:dyDescent="0.2">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3550</v>
      </c>
    </row>
    <row r="1197" spans="1:6" x14ac:dyDescent="0.2">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3550</v>
      </c>
    </row>
    <row r="1198" spans="1:6" x14ac:dyDescent="0.2">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3550</v>
      </c>
    </row>
    <row r="1199" spans="1:6" x14ac:dyDescent="0.2">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3550</v>
      </c>
    </row>
    <row r="1200" spans="1:6" x14ac:dyDescent="0.2">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3550</v>
      </c>
    </row>
    <row r="1201" spans="1:6" x14ac:dyDescent="0.2">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3550</v>
      </c>
    </row>
    <row r="1202" spans="1:6" x14ac:dyDescent="0.2">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3550</v>
      </c>
    </row>
    <row r="1203" spans="1:6" x14ac:dyDescent="0.2">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3550</v>
      </c>
    </row>
    <row r="1204" spans="1:6" x14ac:dyDescent="0.2">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3550</v>
      </c>
    </row>
    <row r="1205" spans="1:6" x14ac:dyDescent="0.2">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4149</v>
      </c>
    </row>
    <row r="1206" spans="1:6" x14ac:dyDescent="0.2">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4150</v>
      </c>
    </row>
    <row r="1207" spans="1:6" x14ac:dyDescent="0.2">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4151</v>
      </c>
    </row>
    <row r="1208" spans="1:6" x14ac:dyDescent="0.2">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4151</v>
      </c>
    </row>
    <row r="1209" spans="1:6" x14ac:dyDescent="0.2">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4148</v>
      </c>
    </row>
    <row r="1210" spans="1:6" x14ac:dyDescent="0.2">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4148</v>
      </c>
    </row>
    <row r="1211" spans="1:6" x14ac:dyDescent="0.2">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4148</v>
      </c>
    </row>
    <row r="1212" spans="1:6" x14ac:dyDescent="0.2">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4148</v>
      </c>
    </row>
    <row r="1213" spans="1:6" x14ac:dyDescent="0.2">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3550</v>
      </c>
    </row>
    <row r="1214" spans="1:6" x14ac:dyDescent="0.2">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3550</v>
      </c>
    </row>
    <row r="1215" spans="1:6" x14ac:dyDescent="0.2">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3550</v>
      </c>
    </row>
    <row r="1216" spans="1:6" x14ac:dyDescent="0.2">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4152</v>
      </c>
    </row>
    <row r="1217" spans="1:6" x14ac:dyDescent="0.2">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4153</v>
      </c>
    </row>
    <row r="1218" spans="1:6" x14ac:dyDescent="0.2">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3550</v>
      </c>
    </row>
    <row r="1219" spans="1:6" x14ac:dyDescent="0.2">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4154</v>
      </c>
    </row>
    <row r="1220" spans="1:6" x14ac:dyDescent="0.2">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4155</v>
      </c>
    </row>
    <row r="1221" spans="1:6" x14ac:dyDescent="0.2">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4156</v>
      </c>
    </row>
    <row r="1222" spans="1:6" x14ac:dyDescent="0.2">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4157</v>
      </c>
    </row>
    <row r="1223" spans="1:6" x14ac:dyDescent="0.2">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4156</v>
      </c>
    </row>
    <row r="1224" spans="1:6" x14ac:dyDescent="0.2">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4156</v>
      </c>
    </row>
    <row r="1225" spans="1:6" x14ac:dyDescent="0.2">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4156</v>
      </c>
    </row>
    <row r="1226" spans="1:6" x14ac:dyDescent="0.2">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4157</v>
      </c>
    </row>
    <row r="1227" spans="1:6" x14ac:dyDescent="0.2">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4157</v>
      </c>
    </row>
    <row r="1228" spans="1:6" x14ac:dyDescent="0.2">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4157</v>
      </c>
    </row>
    <row r="1229" spans="1:6" x14ac:dyDescent="0.2">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3550</v>
      </c>
    </row>
    <row r="1230" spans="1:6" x14ac:dyDescent="0.2">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4158</v>
      </c>
    </row>
    <row r="1231" spans="1:6" x14ac:dyDescent="0.2">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4159</v>
      </c>
    </row>
    <row r="1232" spans="1:6" x14ac:dyDescent="0.2">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4143</v>
      </c>
    </row>
    <row r="1233" spans="1:6" x14ac:dyDescent="0.2">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4144</v>
      </c>
    </row>
    <row r="1234" spans="1:6" x14ac:dyDescent="0.2">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3550</v>
      </c>
    </row>
    <row r="1235" spans="1:6" x14ac:dyDescent="0.2">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3550</v>
      </c>
    </row>
    <row r="1236" spans="1:6" x14ac:dyDescent="0.2">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3550</v>
      </c>
    </row>
    <row r="1237" spans="1:6" x14ac:dyDescent="0.2">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3550</v>
      </c>
    </row>
    <row r="1238" spans="1:6" x14ac:dyDescent="0.2">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3550</v>
      </c>
    </row>
    <row r="1239" spans="1:6" x14ac:dyDescent="0.2">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3550</v>
      </c>
    </row>
    <row r="1240" spans="1:6" x14ac:dyDescent="0.2">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3550</v>
      </c>
    </row>
    <row r="1241" spans="1:6" x14ac:dyDescent="0.2">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3550</v>
      </c>
    </row>
    <row r="1242" spans="1:6" x14ac:dyDescent="0.2">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3550</v>
      </c>
    </row>
    <row r="1243" spans="1:6" x14ac:dyDescent="0.2">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3550</v>
      </c>
    </row>
    <row r="1244" spans="1:6" x14ac:dyDescent="0.2">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4160</v>
      </c>
    </row>
    <row r="1245" spans="1:6" x14ac:dyDescent="0.2">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4161</v>
      </c>
    </row>
    <row r="1246" spans="1:6" x14ac:dyDescent="0.2">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4151</v>
      </c>
    </row>
    <row r="1247" spans="1:6" x14ac:dyDescent="0.2">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4148</v>
      </c>
    </row>
    <row r="1248" spans="1:6" x14ac:dyDescent="0.2">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4151</v>
      </c>
    </row>
    <row r="1249" spans="1:6" x14ac:dyDescent="0.2">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4148</v>
      </c>
    </row>
    <row r="1250" spans="1:6" x14ac:dyDescent="0.2">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3550</v>
      </c>
    </row>
    <row r="1251" spans="1:6" x14ac:dyDescent="0.2">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3550</v>
      </c>
    </row>
    <row r="1252" spans="1:6" x14ac:dyDescent="0.2">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3550</v>
      </c>
    </row>
    <row r="1253" spans="1:6" x14ac:dyDescent="0.2">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3550</v>
      </c>
    </row>
    <row r="1254" spans="1:6" x14ac:dyDescent="0.2">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3550</v>
      </c>
    </row>
    <row r="1255" spans="1:6" x14ac:dyDescent="0.2">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3550</v>
      </c>
    </row>
    <row r="1256" spans="1:6" x14ac:dyDescent="0.2">
      <c r="A1256" s="78">
        <v>440</v>
      </c>
      <c r="B1256" s="186" t="str">
        <f>IF(AND(A1256&lt;&gt;"",ISNUMBER(A1256)),VLOOKUP(A1256,Studies!A:BR,2,FALSE),"")</f>
        <v>Zhu 2003</v>
      </c>
      <c r="C1256" s="186" t="str">
        <f>IF(AND(A1256&lt;&gt;"",ISNUMBER(A1256)),VLOOKUP(A1256,Studies!A:BR,3,FALSE),"")</f>
        <v>https://pubmed.ncbi.nlm.nih.gov/12450532/</v>
      </c>
      <c r="D1256" s="250" t="str">
        <f>IF(AND(A1256&lt;&gt;"",ISNUMBER(A1256)),VLOOKUP(A1256,Studies!A:BR,4,FALSE),"")</f>
        <v>Healthy volunteers</v>
      </c>
      <c r="E1256" s="186" t="str">
        <f>IF(AND(A1256&lt;&gt;"",ISNUMBER(A1256)),VLOOKUP(A1256,Studies!A:BR,5,FALSE),"")</f>
        <v>Pravastatin</v>
      </c>
      <c r="F1256" s="78" t="s">
        <v>3550</v>
      </c>
    </row>
    <row r="1257" spans="1:6" x14ac:dyDescent="0.2">
      <c r="A1257" s="78">
        <v>722</v>
      </c>
      <c r="B1257" s="186" t="str">
        <f>IF(AND(A1257&lt;&gt;"",ISNUMBER(A1257)),VLOOKUP(A1257,Studies!A:BR,2,FALSE),"")</f>
        <v>Hulskotte 2003</v>
      </c>
      <c r="C1257" s="186" t="str">
        <f>IF(AND(A1257&lt;&gt;"",ISNUMBER(A1257)),VLOOKUP(A1257,Studies!A:BR,3,FALSE),"")</f>
        <v>https://pubmed.ncbi.nlm.nih.gov/23529734/</v>
      </c>
      <c r="D1257" s="250" t="str">
        <f>IF(AND(A1257&lt;&gt;"",ISNUMBER(A1257)),VLOOKUP(A1257,Studies!A:BR,4,FALSE),"")</f>
        <v>Pravastatin alone</v>
      </c>
      <c r="E1257" s="186" t="str">
        <f>IF(AND(A1257&lt;&gt;"",ISNUMBER(A1257)),VLOOKUP(A1257,Studies!A:BR,5,FALSE),"")</f>
        <v>Pravastatin</v>
      </c>
      <c r="F1257" s="78" t="s">
        <v>3550</v>
      </c>
    </row>
    <row r="1258" spans="1:6" x14ac:dyDescent="0.2">
      <c r="A1258" s="91">
        <v>1348</v>
      </c>
      <c r="B1258" s="186" t="str">
        <f>IF(AND(A1258&lt;&gt;"",ISNUMBER(A1258)),VLOOKUP(A1258,Studies!A:BR,2,FALSE),"")</f>
        <v>Lutz 2018</v>
      </c>
      <c r="C1258" s="186" t="str">
        <f>IF(AND(A1258&lt;&gt;"",ISNUMBER(A1258)),VLOOKUP(A1258,Studies!A:BR,3,FALSE),"")</f>
        <v>https://pubmed.ncbi.nlm.nih.gov/29569723/</v>
      </c>
      <c r="D1258" s="250" t="str">
        <f>IF(AND(A1258&lt;&gt;"",ISNUMBER(A1258)),VLOOKUP(A1258,Studies!A:BR,4,FALSE),"")</f>
        <v>Cohort 1, Control</v>
      </c>
      <c r="E1258" s="186" t="str">
        <f>IF(AND(A1258&lt;&gt;"",ISNUMBER(A1258)),VLOOKUP(A1258,Studies!A:BR,5,FALSE),"")</f>
        <v>Midazolam</v>
      </c>
      <c r="F1258" s="79" t="s">
        <v>1259</v>
      </c>
    </row>
    <row r="1259" spans="1:6" x14ac:dyDescent="0.2">
      <c r="A1259" s="91">
        <v>1349</v>
      </c>
      <c r="B1259" s="186" t="str">
        <f>IF(AND(A1259&lt;&gt;"",ISNUMBER(A1259)),VLOOKUP(A1259,Studies!A:BR,2,FALSE),"")</f>
        <v>Lutz 2018</v>
      </c>
      <c r="C1259" s="186" t="str">
        <f>IF(AND(A1259&lt;&gt;"",ISNUMBER(A1259)),VLOOKUP(A1259,Studies!A:BR,3,FALSE),"")</f>
        <v>https://pubmed.ncbi.nlm.nih.gov/29569723/</v>
      </c>
      <c r="D1259" s="250" t="str">
        <f>IF(AND(A1259&lt;&gt;"",ISNUMBER(A1259)),VLOOKUP(A1259,Studies!A:BR,4,FALSE),"")</f>
        <v>Cohort 2, Control</v>
      </c>
      <c r="E1259" s="186" t="str">
        <f>IF(AND(A1259&lt;&gt;"",ISNUMBER(A1259)),VLOOKUP(A1259,Studies!A:BR,5,FALSE),"")</f>
        <v>Midazolam</v>
      </c>
      <c r="F1259" s="79" t="s">
        <v>1259</v>
      </c>
    </row>
    <row r="1260" spans="1:6" x14ac:dyDescent="0.2">
      <c r="A1260" s="91">
        <v>1350</v>
      </c>
      <c r="B1260" s="186" t="str">
        <f>IF(AND(A1260&lt;&gt;"",ISNUMBER(A1260)),VLOOKUP(A1260,Studies!A:BR,2,FALSE),"")</f>
        <v>Lutz 2018</v>
      </c>
      <c r="C1260" s="186" t="str">
        <f>IF(AND(A1260&lt;&gt;"",ISNUMBER(A1260)),VLOOKUP(A1260,Studies!A:BR,3,FALSE),"")</f>
        <v>https://pubmed.ncbi.nlm.nih.gov/29569723/</v>
      </c>
      <c r="D1260" s="250" t="str">
        <f>IF(AND(A1260&lt;&gt;"",ISNUMBER(A1260)),VLOOKUP(A1260,Studies!A:BR,4,FALSE),"")</f>
        <v>Cohort 2, 2 mg Rifampicin</v>
      </c>
      <c r="E1260" s="186" t="str">
        <f>IF(AND(A1260&lt;&gt;"",ISNUMBER(A1260)),VLOOKUP(A1260,Studies!A:BR,5,FALSE),"")</f>
        <v>Midazolam</v>
      </c>
      <c r="F1260" s="79" t="s">
        <v>1260</v>
      </c>
    </row>
    <row r="1261" spans="1:6" x14ac:dyDescent="0.2">
      <c r="A1261" s="91">
        <v>1351</v>
      </c>
      <c r="B1261" s="186" t="str">
        <f>IF(AND(A1261&lt;&gt;"",ISNUMBER(A1261)),VLOOKUP(A1261,Studies!A:BR,2,FALSE),"")</f>
        <v>Lutz 2018</v>
      </c>
      <c r="C1261" s="186" t="str">
        <f>IF(AND(A1261&lt;&gt;"",ISNUMBER(A1261)),VLOOKUP(A1261,Studies!A:BR,3,FALSE),"")</f>
        <v>https://pubmed.ncbi.nlm.nih.gov/29569723/</v>
      </c>
      <c r="D1261" s="250" t="str">
        <f>IF(AND(A1261&lt;&gt;"",ISNUMBER(A1261)),VLOOKUP(A1261,Studies!A:BR,4,FALSE),"")</f>
        <v>Cohort 1, 10 mg Rifampicin</v>
      </c>
      <c r="E1261" s="186" t="str">
        <f>IF(AND(A1261&lt;&gt;"",ISNUMBER(A1261)),VLOOKUP(A1261,Studies!A:BR,5,FALSE),"")</f>
        <v>Midazolam</v>
      </c>
      <c r="F1261" s="79" t="s">
        <v>1260</v>
      </c>
    </row>
    <row r="1262" spans="1:6" x14ac:dyDescent="0.2">
      <c r="A1262" s="91">
        <v>1352</v>
      </c>
      <c r="B1262" s="186" t="str">
        <f>IF(AND(A1262&lt;&gt;"",ISNUMBER(A1262)),VLOOKUP(A1262,Studies!A:BR,2,FALSE),"")</f>
        <v>Lutz 2018</v>
      </c>
      <c r="C1262" s="186" t="str">
        <f>IF(AND(A1262&lt;&gt;"",ISNUMBER(A1262)),VLOOKUP(A1262,Studies!A:BR,3,FALSE),"")</f>
        <v>https://pubmed.ncbi.nlm.nih.gov/29569723/</v>
      </c>
      <c r="D1262" s="250" t="str">
        <f>IF(AND(A1262&lt;&gt;"",ISNUMBER(A1262)),VLOOKUP(A1262,Studies!A:BR,4,FALSE),"")</f>
        <v>Cohort 1, 75 mg Rifampicin</v>
      </c>
      <c r="E1262" s="186" t="str">
        <f>IF(AND(A1262&lt;&gt;"",ISNUMBER(A1262)),VLOOKUP(A1262,Studies!A:BR,5,FALSE),"")</f>
        <v>Midazolam</v>
      </c>
      <c r="F1262" s="79" t="s">
        <v>1260</v>
      </c>
    </row>
    <row r="1263" spans="1:6" x14ac:dyDescent="0.2">
      <c r="A1263" s="91">
        <v>1353</v>
      </c>
      <c r="B1263" s="186" t="str">
        <f>IF(AND(A1263&lt;&gt;"",ISNUMBER(A1263)),VLOOKUP(A1263,Studies!A:BR,2,FALSE),"")</f>
        <v>Lutz 2018</v>
      </c>
      <c r="C1263" s="186" t="str">
        <f>IF(AND(A1263&lt;&gt;"",ISNUMBER(A1263)),VLOOKUP(A1263,Studies!A:BR,3,FALSE),"")</f>
        <v>https://pubmed.ncbi.nlm.nih.gov/29569723/</v>
      </c>
      <c r="D1263" s="250" t="str">
        <f>IF(AND(A1263&lt;&gt;"",ISNUMBER(A1263)),VLOOKUP(A1263,Studies!A:BR,4,FALSE),"")</f>
        <v>Cohort 2, 600 mg Rifampicin</v>
      </c>
      <c r="E1263" s="186" t="str">
        <f>IF(AND(A1263&lt;&gt;"",ISNUMBER(A1263)),VLOOKUP(A1263,Studies!A:BR,5,FALSE),"")</f>
        <v>Midazolam</v>
      </c>
      <c r="F1263" s="79" t="s">
        <v>1260</v>
      </c>
    </row>
    <row r="1264" spans="1:6" x14ac:dyDescent="0.2">
      <c r="A1264" s="91">
        <v>1354</v>
      </c>
      <c r="B1264" s="186" t="str">
        <f>IF(AND(A1264&lt;&gt;"",ISNUMBER(A1264)),VLOOKUP(A1264,Studies!A:BR,2,FALSE),"")</f>
        <v>Björkhem-Bergman 2013</v>
      </c>
      <c r="C1264" s="186" t="str">
        <f>IF(AND(A1264&lt;&gt;"",ISNUMBER(A1264)),VLOOKUP(A1264,Studies!A:BR,3,FALSE),"")</f>
        <v>https://pubmed.ncbi.nlm.nih.gov/23674608/</v>
      </c>
      <c r="D1264" s="250" t="str">
        <f>IF(AND(A1264&lt;&gt;"",ISNUMBER(A1264)),VLOOKUP(A1264,Studies!A:BR,4,FALSE),"")</f>
        <v>Control</v>
      </c>
      <c r="E1264" s="186" t="str">
        <f>IF(AND(A1264&lt;&gt;"",ISNUMBER(A1264)),VLOOKUP(A1264,Studies!A:BR,5,FALSE),"")</f>
        <v>Midazolam</v>
      </c>
      <c r="F1264" s="79" t="s">
        <v>1259</v>
      </c>
    </row>
    <row r="1265" spans="1:6" x14ac:dyDescent="0.2">
      <c r="A1265" s="91">
        <v>1355</v>
      </c>
      <c r="B1265" s="186" t="str">
        <f>IF(AND(A1265&lt;&gt;"",ISNUMBER(A1265)),VLOOKUP(A1265,Studies!A:BR,2,FALSE),"")</f>
        <v>Björkhem-Bergman 2013</v>
      </c>
      <c r="C1265" s="186" t="str">
        <f>IF(AND(A1265&lt;&gt;"",ISNUMBER(A1265)),VLOOKUP(A1265,Studies!A:BR,3,FALSE),"")</f>
        <v>https://pubmed.ncbi.nlm.nih.gov/23674608/</v>
      </c>
      <c r="D1265" s="250" t="str">
        <f>IF(AND(A1265&lt;&gt;"",ISNUMBER(A1265)),VLOOKUP(A1265,Studies!A:BR,4,FALSE),"")</f>
        <v>with Rifampicin 10 mg</v>
      </c>
      <c r="E1265" s="186" t="str">
        <f>IF(AND(A1265&lt;&gt;"",ISNUMBER(A1265)),VLOOKUP(A1265,Studies!A:BR,5,FALSE),"")</f>
        <v>Midazolam</v>
      </c>
      <c r="F1265" s="79" t="s">
        <v>1260</v>
      </c>
    </row>
    <row r="1266" spans="1:6" x14ac:dyDescent="0.2">
      <c r="A1266" s="91">
        <v>1356</v>
      </c>
      <c r="B1266" s="186" t="str">
        <f>IF(AND(A1266&lt;&gt;"",ISNUMBER(A1266)),VLOOKUP(A1266,Studies!A:BR,2,FALSE),"")</f>
        <v>Björkhem-Bergman 2013</v>
      </c>
      <c r="C1266" s="186" t="str">
        <f>IF(AND(A1266&lt;&gt;"",ISNUMBER(A1266)),VLOOKUP(A1266,Studies!A:BR,3,FALSE),"")</f>
        <v>https://pubmed.ncbi.nlm.nih.gov/23674608/</v>
      </c>
      <c r="D1266" s="250" t="str">
        <f>IF(AND(A1266&lt;&gt;"",ISNUMBER(A1266)),VLOOKUP(A1266,Studies!A:BR,4,FALSE),"")</f>
        <v>with Rifampicin 20 mg</v>
      </c>
      <c r="E1266" s="186" t="str">
        <f>IF(AND(A1266&lt;&gt;"",ISNUMBER(A1266)),VLOOKUP(A1266,Studies!A:BR,5,FALSE),"")</f>
        <v>Midazolam</v>
      </c>
      <c r="F1266" s="79" t="s">
        <v>1260</v>
      </c>
    </row>
    <row r="1267" spans="1:6" x14ac:dyDescent="0.2">
      <c r="A1267" s="91">
        <v>1357</v>
      </c>
      <c r="B1267" s="186" t="str">
        <f>IF(AND(A1267&lt;&gt;"",ISNUMBER(A1267)),VLOOKUP(A1267,Studies!A:BR,2,FALSE),"")</f>
        <v>Björkhem-Bergman 2013</v>
      </c>
      <c r="C1267" s="186" t="str">
        <f>IF(AND(A1267&lt;&gt;"",ISNUMBER(A1267)),VLOOKUP(A1267,Studies!A:BR,3,FALSE),"")</f>
        <v>https://pubmed.ncbi.nlm.nih.gov/23674608/</v>
      </c>
      <c r="D1267" s="250" t="str">
        <f>IF(AND(A1267&lt;&gt;"",ISNUMBER(A1267)),VLOOKUP(A1267,Studies!A:BR,4,FALSE),"")</f>
        <v>with Rifampicin 100 mg</v>
      </c>
      <c r="E1267" s="186" t="str">
        <f>IF(AND(A1267&lt;&gt;"",ISNUMBER(A1267)),VLOOKUP(A1267,Studies!A:BR,5,FALSE),"")</f>
        <v>Midazolam</v>
      </c>
      <c r="F1267" s="79" t="s">
        <v>1260</v>
      </c>
    </row>
    <row r="1268" spans="1:6" x14ac:dyDescent="0.2">
      <c r="A1268" s="246">
        <v>1358</v>
      </c>
      <c r="B1268" s="186" t="str">
        <f>IF(AND(A1268&lt;&gt;"",ISNUMBER(A1268)),VLOOKUP(A1268,Studies!A:BR,2,FALSE),"")</f>
        <v>Greiner 1999</v>
      </c>
      <c r="C1268" s="186" t="str">
        <f>IF(AND(A1268&lt;&gt;"",ISNUMBER(A1268)),VLOOKUP(A1268,Studies!A:BR,3,FALSE),"")</f>
        <v>https://pubmed.ncbi.nlm.nih.gov/10411543/</v>
      </c>
      <c r="D1268" s="250" t="str">
        <f>IF(AND(A1268&lt;&gt;"",ISNUMBER(A1268)),VLOOKUP(A1268,Studies!A:BR,4,FALSE),"")</f>
        <v>Pg-p western blot duodenal biopsy (fold-change)</v>
      </c>
      <c r="E1268" s="186" t="str">
        <f>IF(AND(A1268&lt;&gt;"",ISNUMBER(A1268)),VLOOKUP(A1268,Studies!A:BR,5,FALSE),"")</f>
        <v>P-gp</v>
      </c>
      <c r="F1268" s="79" t="s">
        <v>53</v>
      </c>
    </row>
    <row r="1269" spans="1:6" x14ac:dyDescent="0.2">
      <c r="A1269" s="246">
        <v>1359</v>
      </c>
      <c r="B1269" s="186" t="str">
        <f>IF(AND(A1269&lt;&gt;"",ISNUMBER(A1269)),VLOOKUP(A1269,Studies!A:BR,2,FALSE),"")</f>
        <v>Greiner 1999</v>
      </c>
      <c r="C1269" s="186" t="str">
        <f>IF(AND(A1269&lt;&gt;"",ISNUMBER(A1269)),VLOOKUP(A1269,Studies!A:BR,3,FALSE),"")</f>
        <v>https://pubmed.ncbi.nlm.nih.gov/10411543/</v>
      </c>
      <c r="D1269" s="250" t="str">
        <f>IF(AND(A1269&lt;&gt;"",ISNUMBER(A1269)),VLOOKUP(A1269,Studies!A:BR,4,FALSE),"")</f>
        <v>CYP3A4 western blot duodenal biopsy (fold-change)</v>
      </c>
      <c r="E1269" s="186" t="str">
        <f>IF(AND(A1269&lt;&gt;"",ISNUMBER(A1269)),VLOOKUP(A1269,Studies!A:BR,5,FALSE),"")</f>
        <v>CYP3A4</v>
      </c>
      <c r="F1269" s="79" t="s">
        <v>53</v>
      </c>
    </row>
    <row r="1270" spans="1:6" x14ac:dyDescent="0.2">
      <c r="A1270" s="246">
        <v>1360</v>
      </c>
      <c r="B1270" s="186" t="str">
        <f>IF(AND(A1270&lt;&gt;"",ISNUMBER(A1270)),VLOOKUP(A1270,Studies!A:BR,2,FALSE),"")</f>
        <v>Westphal 2000</v>
      </c>
      <c r="C1270" s="186" t="str">
        <f>IF(AND(A1270&lt;&gt;"",ISNUMBER(A1270)),VLOOKUP(A1270,Studies!A:BR,3,FALSE),"")</f>
        <v>https://pubmed.ncbi.nlm.nih.gov/11061574/</v>
      </c>
      <c r="D1270" s="250" t="str">
        <f>IF(AND(A1270&lt;&gt;"",ISNUMBER(A1270)),VLOOKUP(A1270,Studies!A:BR,4,FALSE),"")</f>
        <v>Pg-p western blot duodenal biopsy (fold-change)</v>
      </c>
      <c r="E1270" s="186" t="str">
        <f>IF(AND(A1270&lt;&gt;"",ISNUMBER(A1270)),VLOOKUP(A1270,Studies!A:BR,5,FALSE),"")</f>
        <v>P-gp</v>
      </c>
      <c r="F1270" s="79" t="s">
        <v>53</v>
      </c>
    </row>
    <row r="1271" spans="1:6" x14ac:dyDescent="0.2">
      <c r="A1271" s="246">
        <v>1361</v>
      </c>
      <c r="B1271" s="186" t="str">
        <f>IF(AND(A1271&lt;&gt;"",ISNUMBER(A1271)),VLOOKUP(A1271,Studies!A:BR,2,FALSE),"")</f>
        <v>Chattopadhyay 2018</v>
      </c>
      <c r="C1271" s="186" t="str">
        <f>IF(AND(A1271&lt;&gt;"",ISNUMBER(A1271)),VLOOKUP(A1271,Studies!A:BR,3,FALSE),"")</f>
        <v>https://pubmed.ncbi.nlm.nih.gov/30171692/</v>
      </c>
      <c r="D1271" s="250" t="str">
        <f>IF(AND(A1271&lt;&gt;"",ISNUMBER(A1271)),VLOOKUP(A1271,Studies!A:BR,4,FALSE),"")</f>
        <v>Control (without Rifampicin)</v>
      </c>
      <c r="E1271" s="186" t="str">
        <f>IF(AND(A1271&lt;&gt;"",ISNUMBER(A1271)),VLOOKUP(A1271,Studies!A:BR,5,FALSE),"")</f>
        <v>Midazolam</v>
      </c>
      <c r="F1271" s="79" t="s">
        <v>1259</v>
      </c>
    </row>
    <row r="1272" spans="1:6" x14ac:dyDescent="0.2">
      <c r="A1272" s="246">
        <v>1362</v>
      </c>
      <c r="B1272" s="186" t="str">
        <f>IF(AND(A1272&lt;&gt;"",ISNUMBER(A1272)),VLOOKUP(A1272,Studies!A:BR,2,FALSE),"")</f>
        <v>Chattopadhyay 2018</v>
      </c>
      <c r="C1272" s="186" t="str">
        <f>IF(AND(A1272&lt;&gt;"",ISNUMBER(A1272)),VLOOKUP(A1272,Studies!A:BR,3,FALSE),"")</f>
        <v>https://pubmed.ncbi.nlm.nih.gov/30171692/</v>
      </c>
      <c r="D1272" s="250" t="str">
        <f>IF(AND(A1272&lt;&gt;"",ISNUMBER(A1272)),VLOOKUP(A1272,Studies!A:BR,4,FALSE),"")</f>
        <v>with Perpetrator (Rifampicin)</v>
      </c>
      <c r="E1272" s="186" t="str">
        <f>IF(AND(A1272&lt;&gt;"",ISNUMBER(A1272)),VLOOKUP(A1272,Studies!A:BR,5,FALSE),"")</f>
        <v>Midazolam</v>
      </c>
      <c r="F1272" s="79" t="s">
        <v>4264</v>
      </c>
    </row>
    <row r="1273" spans="1:6" x14ac:dyDescent="0.2">
      <c r="A1273" s="246">
        <v>1363</v>
      </c>
      <c r="B1273" s="186" t="str">
        <f>IF(AND(A1273&lt;&gt;"",ISNUMBER(A1273)),VLOOKUP(A1273,Studies!A:BR,2,FALSE),"")</f>
        <v>Chattopadhyay 2018</v>
      </c>
      <c r="C1273" s="186" t="str">
        <f>IF(AND(A1273&lt;&gt;"",ISNUMBER(A1273)),VLOOKUP(A1273,Studies!A:BR,3,FALSE),"")</f>
        <v>https://pubmed.ncbi.nlm.nih.gov/30171692/</v>
      </c>
      <c r="D1273" s="250" t="str">
        <f>IF(AND(A1273&lt;&gt;"",ISNUMBER(A1273)),VLOOKUP(A1273,Studies!A:BR,4,FALSE),"")</f>
        <v>Rifampicin</v>
      </c>
      <c r="E1273" s="186" t="str">
        <f>IF(AND(A1273&lt;&gt;"",ISNUMBER(A1273)),VLOOKUP(A1273,Studies!A:BR,5,FALSE),"")</f>
        <v>Rifampicin</v>
      </c>
      <c r="F1273" s="79" t="s">
        <v>4264</v>
      </c>
    </row>
    <row r="1274" spans="1:6" x14ac:dyDescent="0.2">
      <c r="B1274" s="186" t="str">
        <f>IF(AND(A1274&lt;&gt;"",ISNUMBER(A1274)),VLOOKUP(A1274,Studies!A:BR,2,FALSE),"")</f>
        <v/>
      </c>
      <c r="C1274" s="186" t="str">
        <f>IF(AND(A1274&lt;&gt;"",ISNUMBER(A1274)),VLOOKUP(A1274,Studies!A:BR,3,FALSE),"")</f>
        <v/>
      </c>
      <c r="D1274" s="250" t="str">
        <f>IF(AND(A1274&lt;&gt;"",ISNUMBER(A1274)),VLOOKUP(A1274,Studies!A:BR,4,FALSE),"")</f>
        <v/>
      </c>
      <c r="E1274" s="186" t="str">
        <f>IF(AND(A1274&lt;&gt;"",ISNUMBER(A1274)),VLOOKUP(A1274,Studies!A:BR,5,FALSE),"")</f>
        <v/>
      </c>
      <c r="F1274" s="79"/>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1DB5BA7A27696418C6D2C8B46A68E83" ma:contentTypeVersion="11" ma:contentTypeDescription="Create a new document." ma:contentTypeScope="" ma:versionID="24c8a78e62a872e4b35d96e76e3108be">
  <xsd:schema xmlns:xsd="http://www.w3.org/2001/XMLSchema" xmlns:xs="http://www.w3.org/2001/XMLSchema" xmlns:p="http://schemas.microsoft.com/office/2006/metadata/properties" xmlns:ns2="398d2b5b-77f8-4c5f-a794-3d35ce849315" xmlns:ns3="1c52e43a-7a2d-43c4-9ede-f251c929c0a1" targetNamespace="http://schemas.microsoft.com/office/2006/metadata/properties" ma:root="true" ma:fieldsID="bd4e1dc097a1b16acd955a615b6a3db0" ns2:_="" ns3:_="">
    <xsd:import namespace="398d2b5b-77f8-4c5f-a794-3d35ce849315"/>
    <xsd:import namespace="1c52e43a-7a2d-43c4-9ede-f251c929c0a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8d2b5b-77f8-4c5f-a794-3d35ce8493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c52e43a-7a2d-43c4-9ede-f251c929c0a1"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2.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3.xml><?xml version="1.0" encoding="utf-8"?>
<ds:datastoreItem xmlns:ds="http://schemas.openxmlformats.org/officeDocument/2006/customXml" ds:itemID="{3B81CC41-04B3-4CB2-8159-C21D5C3E2C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8d2b5b-77f8-4c5f-a794-3d35ce849315"/>
    <ds:schemaRef ds:uri="1c52e43a-7a2d-43c4-9ede-f251c929c0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2021-06-07T11:56:59Z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0x01010011DB5BA7A27696418C6D2C8B46A68E83</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