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PMX\Projects\BI\BI-FTE5-GLYT1-PMX-1\Analysis\PBPK\Fluconazole-Mdz\Fluconazole-Mdz\OSP_qualification\"/>
    </mc:Choice>
  </mc:AlternateContent>
  <xr:revisionPtr revIDLastSave="0" documentId="13_ncr:1_{FDC8F4F6-E4DD-4CC0-B5C6-6C89FC3478A5}" xr6:coauthVersionLast="47" xr6:coauthVersionMax="47" xr10:uidLastSave="{00000000-0000-0000-0000-000000000000}"/>
  <bookViews>
    <workbookView xWindow="-38520" yWindow="-1680" windowWidth="38640" windowHeight="212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DDI!$A$1:$AP$247</definedName>
    <definedName name="_xlnm._FilterDatabase" localSheetId="1" hidden="1">'PK-Parameter'!$A$1:$AD$974</definedName>
    <definedName name="_xlnm._FilterDatabase" localSheetId="2" hidden="1">'PK-Profiles'!$A$1:$Q$12587</definedName>
    <definedName name="_xlnm._FilterDatabase" localSheetId="6" hidden="1">Projects!$A$1:$F$1309</definedName>
    <definedName name="_xlnm._FilterDatabase" localSheetId="0" hidden="1">Studies!$A$2:$BR$1342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08" i="14" l="1"/>
  <c r="C1308" i="14"/>
  <c r="D1308" i="14"/>
  <c r="E1308" i="14"/>
  <c r="B1309" i="14"/>
  <c r="C1309" i="14"/>
  <c r="D1309" i="14"/>
  <c r="E1309" i="14"/>
  <c r="J251" i="4"/>
  <c r="J252" i="4"/>
  <c r="G251" i="4"/>
  <c r="G252" i="4"/>
  <c r="B251" i="4"/>
  <c r="C251" i="4"/>
  <c r="D251" i="4"/>
  <c r="E251" i="4"/>
  <c r="B252" i="4"/>
  <c r="C252" i="4"/>
  <c r="D252" i="4"/>
  <c r="E252" i="4"/>
  <c r="B13005" i="17"/>
  <c r="C13005" i="17"/>
  <c r="D13005" i="17"/>
  <c r="E13005" i="17"/>
  <c r="F13005" i="17"/>
  <c r="B13006" i="17"/>
  <c r="C13006" i="17"/>
  <c r="D13006" i="17"/>
  <c r="E13006" i="17"/>
  <c r="F13006" i="17"/>
  <c r="B13007" i="17"/>
  <c r="C13007" i="17"/>
  <c r="D13007" i="17"/>
  <c r="E13007" i="17"/>
  <c r="F13007" i="17"/>
  <c r="B13008" i="17"/>
  <c r="C13008" i="17"/>
  <c r="D13008" i="17"/>
  <c r="E13008" i="17"/>
  <c r="F13008" i="17"/>
  <c r="B13009" i="17"/>
  <c r="C13009" i="17"/>
  <c r="D13009" i="17"/>
  <c r="E13009" i="17"/>
  <c r="F13009" i="17"/>
  <c r="B13010" i="17"/>
  <c r="C13010" i="17"/>
  <c r="D13010" i="17"/>
  <c r="E13010" i="17"/>
  <c r="F13010" i="17"/>
  <c r="B13011" i="17"/>
  <c r="C13011" i="17"/>
  <c r="D13011" i="17"/>
  <c r="E13011" i="17"/>
  <c r="F13011" i="17"/>
  <c r="B13012" i="17"/>
  <c r="C13012" i="17"/>
  <c r="D13012" i="17"/>
  <c r="E13012" i="17"/>
  <c r="F13012" i="17"/>
  <c r="B13013" i="17"/>
  <c r="C13013" i="17"/>
  <c r="D13013" i="17"/>
  <c r="E13013" i="17"/>
  <c r="F13013" i="17"/>
  <c r="B13014" i="17"/>
  <c r="C13014" i="17"/>
  <c r="D13014" i="17"/>
  <c r="E13014" i="17"/>
  <c r="F13014" i="17"/>
  <c r="B13015" i="17"/>
  <c r="C13015" i="17"/>
  <c r="D13015" i="17"/>
  <c r="E13015" i="17"/>
  <c r="F13015" i="17"/>
  <c r="B13016" i="17"/>
  <c r="C13016" i="17"/>
  <c r="D13016" i="17"/>
  <c r="E13016" i="17"/>
  <c r="F13016" i="17"/>
  <c r="B13017" i="17"/>
  <c r="C13017" i="17"/>
  <c r="D13017" i="17"/>
  <c r="E13017" i="17"/>
  <c r="F13017" i="17"/>
  <c r="B13018" i="17"/>
  <c r="C13018" i="17"/>
  <c r="D13018" i="17"/>
  <c r="E13018" i="17"/>
  <c r="F13018" i="17"/>
  <c r="B13019" i="17"/>
  <c r="C13019" i="17"/>
  <c r="D13019" i="17"/>
  <c r="E13019" i="17"/>
  <c r="F13019" i="17"/>
  <c r="B13020" i="17"/>
  <c r="C13020" i="17"/>
  <c r="D13020" i="17"/>
  <c r="E13020" i="17"/>
  <c r="F13020" i="17"/>
  <c r="B13021" i="17"/>
  <c r="C13021" i="17"/>
  <c r="D13021" i="17"/>
  <c r="E13021" i="17"/>
  <c r="F13021" i="17"/>
  <c r="B13022" i="17"/>
  <c r="C13022" i="17"/>
  <c r="D13022" i="17"/>
  <c r="E13022" i="17"/>
  <c r="F13022" i="17"/>
  <c r="B13023" i="17"/>
  <c r="C13023" i="17"/>
  <c r="D13023" i="17"/>
  <c r="E13023" i="17"/>
  <c r="F13023" i="17"/>
  <c r="B13024" i="17"/>
  <c r="C13024" i="17"/>
  <c r="D13024" i="17"/>
  <c r="E13024" i="17"/>
  <c r="F13024" i="17"/>
  <c r="B13025" i="17"/>
  <c r="C13025" i="17"/>
  <c r="D13025" i="17"/>
  <c r="E13025" i="17"/>
  <c r="F13025" i="17"/>
  <c r="B13026" i="17"/>
  <c r="C13026" i="17"/>
  <c r="D13026" i="17"/>
  <c r="E13026" i="17"/>
  <c r="F13026" i="17"/>
  <c r="B13027" i="17"/>
  <c r="C13027" i="17"/>
  <c r="D13027" i="17"/>
  <c r="E13027" i="17"/>
  <c r="F13027" i="17"/>
  <c r="B13028" i="17"/>
  <c r="C13028" i="17"/>
  <c r="D13028" i="17"/>
  <c r="E13028" i="17"/>
  <c r="F13028" i="17"/>
  <c r="B13029" i="17"/>
  <c r="C13029" i="17"/>
  <c r="D13029" i="17"/>
  <c r="E13029" i="17"/>
  <c r="F13029" i="17"/>
  <c r="B13030" i="17"/>
  <c r="C13030" i="17"/>
  <c r="D13030" i="17"/>
  <c r="E13030" i="17"/>
  <c r="F13030" i="17"/>
  <c r="B13031" i="17"/>
  <c r="C13031" i="17"/>
  <c r="D13031" i="17"/>
  <c r="E13031" i="17"/>
  <c r="F13031" i="17"/>
  <c r="B13032" i="17"/>
  <c r="C13032" i="17"/>
  <c r="D13032" i="17"/>
  <c r="E13032" i="17"/>
  <c r="F13032" i="17"/>
  <c r="B13033" i="17"/>
  <c r="C13033" i="17"/>
  <c r="D13033" i="17"/>
  <c r="E13033" i="17"/>
  <c r="F13033" i="17"/>
  <c r="B13034" i="17"/>
  <c r="C13034" i="17"/>
  <c r="D13034" i="17"/>
  <c r="E13034" i="17"/>
  <c r="F13034" i="17"/>
  <c r="B13035" i="17"/>
  <c r="C13035" i="17"/>
  <c r="D13035" i="17"/>
  <c r="E13035" i="17"/>
  <c r="F13035" i="17"/>
  <c r="B13036" i="17"/>
  <c r="C13036" i="17"/>
  <c r="D13036" i="17"/>
  <c r="E13036" i="17"/>
  <c r="F13036" i="17"/>
  <c r="B13037" i="17"/>
  <c r="C13037" i="17"/>
  <c r="D13037" i="17"/>
  <c r="E13037" i="17"/>
  <c r="F13037" i="17"/>
  <c r="B13038" i="17"/>
  <c r="C13038" i="17"/>
  <c r="D13038" i="17"/>
  <c r="E13038" i="17"/>
  <c r="F13038" i="17"/>
  <c r="B13039" i="17"/>
  <c r="C13039" i="17"/>
  <c r="D13039" i="17"/>
  <c r="E13039" i="17"/>
  <c r="F13039" i="17"/>
  <c r="B13040" i="17"/>
  <c r="C13040" i="17"/>
  <c r="D13040" i="17"/>
  <c r="E13040" i="17"/>
  <c r="F13040" i="17"/>
  <c r="B13041" i="17"/>
  <c r="C13041" i="17"/>
  <c r="D13041" i="17"/>
  <c r="E13041" i="17"/>
  <c r="F13041" i="17"/>
  <c r="B13042" i="17"/>
  <c r="C13042" i="17"/>
  <c r="D13042" i="17"/>
  <c r="E13042" i="17"/>
  <c r="F13042" i="17"/>
  <c r="B13043" i="17"/>
  <c r="C13043" i="17"/>
  <c r="D13043" i="17"/>
  <c r="E13043" i="17"/>
  <c r="F13043" i="17"/>
  <c r="B975" i="9"/>
  <c r="C975" i="9"/>
  <c r="D975" i="9"/>
  <c r="E975" i="9"/>
  <c r="B976" i="9"/>
  <c r="C976" i="9"/>
  <c r="D976" i="9"/>
  <c r="E976" i="9"/>
  <c r="B977" i="9"/>
  <c r="C977" i="9"/>
  <c r="D977" i="9"/>
  <c r="E977" i="9"/>
  <c r="J248" i="4"/>
  <c r="J249" i="4"/>
  <c r="J250" i="4"/>
  <c r="G248" i="4"/>
  <c r="G249" i="4"/>
  <c r="G250" i="4"/>
  <c r="B248" i="4"/>
  <c r="C248" i="4"/>
  <c r="D248" i="4"/>
  <c r="E248" i="4"/>
  <c r="B249" i="4"/>
  <c r="C249" i="4"/>
  <c r="D249" i="4"/>
  <c r="E249" i="4"/>
  <c r="B250" i="4"/>
  <c r="C250" i="4"/>
  <c r="D250" i="4"/>
  <c r="E250" i="4"/>
  <c r="B1304" i="14"/>
  <c r="C1304" i="14"/>
  <c r="D1304" i="14"/>
  <c r="E1304" i="14"/>
  <c r="B1305" i="14"/>
  <c r="C1305" i="14"/>
  <c r="D1305" i="14"/>
  <c r="E1305" i="14"/>
  <c r="B1306" i="14"/>
  <c r="C1306" i="14"/>
  <c r="D1306" i="14"/>
  <c r="E1306" i="14"/>
  <c r="B1307" i="14"/>
  <c r="C1307" i="14"/>
  <c r="D1307" i="14"/>
  <c r="E1307" i="14"/>
  <c r="B12973" i="17"/>
  <c r="C12973" i="17"/>
  <c r="D12973" i="17"/>
  <c r="E12973" i="17"/>
  <c r="F12973" i="17"/>
  <c r="B12974" i="17"/>
  <c r="C12974" i="17"/>
  <c r="D12974" i="17"/>
  <c r="E12974" i="17"/>
  <c r="F12974" i="17"/>
  <c r="B12975" i="17"/>
  <c r="C12975" i="17"/>
  <c r="D12975" i="17"/>
  <c r="E12975" i="17"/>
  <c r="F12975" i="17"/>
  <c r="B12976" i="17"/>
  <c r="C12976" i="17"/>
  <c r="D12976" i="17"/>
  <c r="E12976" i="17"/>
  <c r="F12976" i="17"/>
  <c r="B12977" i="17"/>
  <c r="C12977" i="17"/>
  <c r="D12977" i="17"/>
  <c r="E12977" i="17"/>
  <c r="F12977" i="17"/>
  <c r="B12978" i="17"/>
  <c r="C12978" i="17"/>
  <c r="D12978" i="17"/>
  <c r="E12978" i="17"/>
  <c r="F12978" i="17"/>
  <c r="B12979" i="17"/>
  <c r="C12979" i="17"/>
  <c r="D12979" i="17"/>
  <c r="E12979" i="17"/>
  <c r="F12979" i="17"/>
  <c r="B12980" i="17"/>
  <c r="C12980" i="17"/>
  <c r="D12980" i="17"/>
  <c r="E12980" i="17"/>
  <c r="F12980" i="17"/>
  <c r="B12981" i="17"/>
  <c r="C12981" i="17"/>
  <c r="D12981" i="17"/>
  <c r="E12981" i="17"/>
  <c r="F12981" i="17"/>
  <c r="B12982" i="17"/>
  <c r="C12982" i="17"/>
  <c r="D12982" i="17"/>
  <c r="E12982" i="17"/>
  <c r="F12982" i="17"/>
  <c r="B12983" i="17"/>
  <c r="C12983" i="17"/>
  <c r="D12983" i="17"/>
  <c r="E12983" i="17"/>
  <c r="F12983" i="17"/>
  <c r="B12984" i="17"/>
  <c r="C12984" i="17"/>
  <c r="D12984" i="17"/>
  <c r="E12984" i="17"/>
  <c r="F12984" i="17"/>
  <c r="B12985" i="17"/>
  <c r="C12985" i="17"/>
  <c r="D12985" i="17"/>
  <c r="E12985" i="17"/>
  <c r="F12985" i="17"/>
  <c r="B12986" i="17"/>
  <c r="C12986" i="17"/>
  <c r="D12986" i="17"/>
  <c r="E12986" i="17"/>
  <c r="F12986" i="17"/>
  <c r="B12987" i="17"/>
  <c r="C12987" i="17"/>
  <c r="D12987" i="17"/>
  <c r="E12987" i="17"/>
  <c r="F12987" i="17"/>
  <c r="B12988" i="17"/>
  <c r="C12988" i="17"/>
  <c r="D12988" i="17"/>
  <c r="E12988" i="17"/>
  <c r="F12988" i="17"/>
  <c r="B12989" i="17"/>
  <c r="C12989" i="17"/>
  <c r="D12989" i="17"/>
  <c r="E12989" i="17"/>
  <c r="F12989" i="17"/>
  <c r="B12990" i="17"/>
  <c r="C12990" i="17"/>
  <c r="D12990" i="17"/>
  <c r="E12990" i="17"/>
  <c r="F12990" i="17"/>
  <c r="B12991" i="17"/>
  <c r="C12991" i="17"/>
  <c r="D12991" i="17"/>
  <c r="E12991" i="17"/>
  <c r="F12991" i="17"/>
  <c r="B12992" i="17"/>
  <c r="C12992" i="17"/>
  <c r="D12992" i="17"/>
  <c r="E12992" i="17"/>
  <c r="F12992" i="17"/>
  <c r="B12993" i="17"/>
  <c r="C12993" i="17"/>
  <c r="D12993" i="17"/>
  <c r="E12993" i="17"/>
  <c r="F12993" i="17"/>
  <c r="B12994" i="17"/>
  <c r="C12994" i="17"/>
  <c r="D12994" i="17"/>
  <c r="E12994" i="17"/>
  <c r="F12994" i="17"/>
  <c r="B12995" i="17"/>
  <c r="C12995" i="17"/>
  <c r="D12995" i="17"/>
  <c r="E12995" i="17"/>
  <c r="F12995" i="17"/>
  <c r="B12996" i="17"/>
  <c r="C12996" i="17"/>
  <c r="D12996" i="17"/>
  <c r="E12996" i="17"/>
  <c r="F12996" i="17"/>
  <c r="B12997" i="17"/>
  <c r="C12997" i="17"/>
  <c r="D12997" i="17"/>
  <c r="E12997" i="17"/>
  <c r="F12997" i="17"/>
  <c r="B12998" i="17"/>
  <c r="C12998" i="17"/>
  <c r="D12998" i="17"/>
  <c r="E12998" i="17"/>
  <c r="F12998" i="17"/>
  <c r="B12999" i="17"/>
  <c r="C12999" i="17"/>
  <c r="D12999" i="17"/>
  <c r="E12999" i="17"/>
  <c r="F12999" i="17"/>
  <c r="B13000" i="17"/>
  <c r="C13000" i="17"/>
  <c r="D13000" i="17"/>
  <c r="E13000" i="17"/>
  <c r="F13000" i="17"/>
  <c r="B13001" i="17"/>
  <c r="C13001" i="17"/>
  <c r="D13001" i="17"/>
  <c r="E13001" i="17"/>
  <c r="F13001" i="17"/>
  <c r="B13002" i="17"/>
  <c r="C13002" i="17"/>
  <c r="D13002" i="17"/>
  <c r="E13002" i="17"/>
  <c r="F13002" i="17"/>
  <c r="B13003" i="17"/>
  <c r="C13003" i="17"/>
  <c r="D13003" i="17"/>
  <c r="E13003" i="17"/>
  <c r="F13003" i="17"/>
  <c r="B13004" i="17"/>
  <c r="C13004" i="17"/>
  <c r="D13004" i="17"/>
  <c r="E13004" i="17"/>
  <c r="F13004" i="17"/>
  <c r="B12972" i="17"/>
  <c r="C12972" i="17"/>
  <c r="D12972" i="17"/>
  <c r="E12972" i="17"/>
  <c r="F12972" i="17"/>
  <c r="B972" i="9"/>
  <c r="C972" i="9"/>
  <c r="D972" i="9"/>
  <c r="E972" i="9"/>
  <c r="B973" i="9"/>
  <c r="C973" i="9"/>
  <c r="D973" i="9"/>
  <c r="E973" i="9"/>
  <c r="B974" i="9"/>
  <c r="C974" i="9"/>
  <c r="D974" i="9"/>
  <c r="E974" i="9"/>
  <c r="J247" i="4"/>
  <c r="G247" i="4"/>
  <c r="B247" i="4"/>
  <c r="C247" i="4"/>
  <c r="D247" i="4"/>
  <c r="E247" i="4"/>
  <c r="J246" i="4"/>
  <c r="G246" i="4"/>
  <c r="B246" i="4"/>
  <c r="C246" i="4"/>
  <c r="D246" i="4"/>
  <c r="E246" i="4"/>
  <c r="B1301" i="14"/>
  <c r="C1301" i="14"/>
  <c r="D1301" i="14"/>
  <c r="E1301" i="14"/>
  <c r="B1302" i="14"/>
  <c r="C1302" i="14"/>
  <c r="D1302" i="14"/>
  <c r="E1302" i="14"/>
  <c r="B1303" i="14"/>
  <c r="C1303" i="14"/>
  <c r="D1303" i="14"/>
  <c r="E1303" i="14"/>
  <c r="B12962" i="17"/>
  <c r="C12962" i="17"/>
  <c r="D12962" i="17"/>
  <c r="E12962" i="17"/>
  <c r="F12962" i="17"/>
  <c r="B12963" i="17"/>
  <c r="C12963" i="17"/>
  <c r="D12963" i="17"/>
  <c r="E12963" i="17"/>
  <c r="F12963" i="17"/>
  <c r="B12964" i="17"/>
  <c r="C12964" i="17"/>
  <c r="D12964" i="17"/>
  <c r="E12964" i="17"/>
  <c r="F12964" i="17"/>
  <c r="B12965" i="17"/>
  <c r="C12965" i="17"/>
  <c r="D12965" i="17"/>
  <c r="E12965" i="17"/>
  <c r="F12965" i="17"/>
  <c r="B12966" i="17"/>
  <c r="C12966" i="17"/>
  <c r="D12966" i="17"/>
  <c r="E12966" i="17"/>
  <c r="F12966" i="17"/>
  <c r="B12967" i="17"/>
  <c r="C12967" i="17"/>
  <c r="D12967" i="17"/>
  <c r="E12967" i="17"/>
  <c r="F12967" i="17"/>
  <c r="B12968" i="17"/>
  <c r="C12968" i="17"/>
  <c r="D12968" i="17"/>
  <c r="E12968" i="17"/>
  <c r="F12968" i="17"/>
  <c r="B12969" i="17"/>
  <c r="C12969" i="17"/>
  <c r="D12969" i="17"/>
  <c r="E12969" i="17"/>
  <c r="F12969" i="17"/>
  <c r="B12970" i="17"/>
  <c r="C12970" i="17"/>
  <c r="D12970" i="17"/>
  <c r="E12970" i="17"/>
  <c r="F12970" i="17"/>
  <c r="B12971" i="17"/>
  <c r="C12971" i="17"/>
  <c r="D12971" i="17"/>
  <c r="E12971" i="17"/>
  <c r="F12971" i="17"/>
  <c r="B12961" i="17"/>
  <c r="C12961" i="17"/>
  <c r="D12961" i="17"/>
  <c r="E12961" i="17"/>
  <c r="F12961" i="17"/>
  <c r="B12951" i="17"/>
  <c r="C12951" i="17"/>
  <c r="D12951" i="17"/>
  <c r="E12951" i="17"/>
  <c r="F12951" i="17"/>
  <c r="B12952" i="17"/>
  <c r="C12952" i="17"/>
  <c r="D12952" i="17"/>
  <c r="E12952" i="17"/>
  <c r="F12952" i="17"/>
  <c r="B12953" i="17"/>
  <c r="C12953" i="17"/>
  <c r="D12953" i="17"/>
  <c r="E12953" i="17"/>
  <c r="F12953" i="17"/>
  <c r="B12954" i="17"/>
  <c r="C12954" i="17"/>
  <c r="D12954" i="17"/>
  <c r="E12954" i="17"/>
  <c r="F12954" i="17"/>
  <c r="B12955" i="17"/>
  <c r="C12955" i="17"/>
  <c r="D12955" i="17"/>
  <c r="E12955" i="17"/>
  <c r="F12955" i="17"/>
  <c r="B12956" i="17"/>
  <c r="C12956" i="17"/>
  <c r="D12956" i="17"/>
  <c r="E12956" i="17"/>
  <c r="F12956" i="17"/>
  <c r="B12957" i="17"/>
  <c r="C12957" i="17"/>
  <c r="D12957" i="17"/>
  <c r="E12957" i="17"/>
  <c r="F12957" i="17"/>
  <c r="B12958" i="17"/>
  <c r="C12958" i="17"/>
  <c r="D12958" i="17"/>
  <c r="E12958" i="17"/>
  <c r="F12958" i="17"/>
  <c r="B12959" i="17"/>
  <c r="C12959" i="17"/>
  <c r="D12959" i="17"/>
  <c r="E12959" i="17"/>
  <c r="F12959" i="17"/>
  <c r="B12960" i="17"/>
  <c r="C12960" i="17"/>
  <c r="D12960" i="17"/>
  <c r="E12960" i="17"/>
  <c r="F12960" i="17"/>
  <c r="B12950" i="17"/>
  <c r="C12950" i="17"/>
  <c r="D12950" i="17"/>
  <c r="E12950" i="17"/>
  <c r="F12950" i="17"/>
  <c r="B12940" i="17"/>
  <c r="C12940" i="17"/>
  <c r="D12940" i="17"/>
  <c r="E12940" i="17"/>
  <c r="F12940" i="17"/>
  <c r="B12941" i="17"/>
  <c r="C12941" i="17"/>
  <c r="D12941" i="17"/>
  <c r="E12941" i="17"/>
  <c r="F12941" i="17"/>
  <c r="B12942" i="17"/>
  <c r="C12942" i="17"/>
  <c r="D12942" i="17"/>
  <c r="E12942" i="17"/>
  <c r="F12942" i="17"/>
  <c r="B12943" i="17"/>
  <c r="C12943" i="17"/>
  <c r="D12943" i="17"/>
  <c r="E12943" i="17"/>
  <c r="F12943" i="17"/>
  <c r="B12944" i="17"/>
  <c r="C12944" i="17"/>
  <c r="D12944" i="17"/>
  <c r="E12944" i="17"/>
  <c r="F12944" i="17"/>
  <c r="B12945" i="17"/>
  <c r="C12945" i="17"/>
  <c r="D12945" i="17"/>
  <c r="E12945" i="17"/>
  <c r="F12945" i="17"/>
  <c r="B12946" i="17"/>
  <c r="C12946" i="17"/>
  <c r="D12946" i="17"/>
  <c r="E12946" i="17"/>
  <c r="F12946" i="17"/>
  <c r="B12947" i="17"/>
  <c r="C12947" i="17"/>
  <c r="D12947" i="17"/>
  <c r="E12947" i="17"/>
  <c r="F12947" i="17"/>
  <c r="B12948" i="17"/>
  <c r="C12948" i="17"/>
  <c r="D12948" i="17"/>
  <c r="E12948" i="17"/>
  <c r="F12948" i="17"/>
  <c r="B12949" i="17"/>
  <c r="C12949" i="17"/>
  <c r="D12949" i="17"/>
  <c r="E12949" i="17"/>
  <c r="F12949" i="17"/>
  <c r="B12939" i="17"/>
  <c r="C12939" i="17"/>
  <c r="D12939" i="17"/>
  <c r="E12939" i="17"/>
  <c r="F12939" i="17"/>
  <c r="B969" i="9"/>
  <c r="C969" i="9"/>
  <c r="D969" i="9"/>
  <c r="E969" i="9"/>
  <c r="B970" i="9"/>
  <c r="C970" i="9"/>
  <c r="D970" i="9"/>
  <c r="E970" i="9"/>
  <c r="B971" i="9"/>
  <c r="C971" i="9"/>
  <c r="D971" i="9"/>
  <c r="E971" i="9"/>
  <c r="B1298" i="14"/>
  <c r="B1281" i="14"/>
  <c r="C1281" i="14"/>
  <c r="D1281" i="14"/>
  <c r="E1281" i="14"/>
  <c r="B1282" i="14"/>
  <c r="C1282" i="14"/>
  <c r="D1282" i="14"/>
  <c r="E1282" i="14"/>
  <c r="B1283" i="14"/>
  <c r="C1283" i="14"/>
  <c r="D1283" i="14"/>
  <c r="E1283" i="14"/>
  <c r="B1284" i="14"/>
  <c r="C1284" i="14"/>
  <c r="D1284" i="14"/>
  <c r="E1284" i="14"/>
  <c r="B1285" i="14"/>
  <c r="C1285" i="14"/>
  <c r="D1285" i="14"/>
  <c r="E1285" i="14"/>
  <c r="B1286" i="14"/>
  <c r="C1286" i="14"/>
  <c r="D1286" i="14"/>
  <c r="E1286" i="14"/>
  <c r="B1287" i="14"/>
  <c r="C1287" i="14"/>
  <c r="D1287" i="14"/>
  <c r="E1287" i="14"/>
  <c r="B1288" i="14"/>
  <c r="C1288" i="14"/>
  <c r="D1288" i="14"/>
  <c r="E1288" i="14"/>
  <c r="B1289" i="14"/>
  <c r="C1289" i="14"/>
  <c r="D1289" i="14"/>
  <c r="E1289" i="14"/>
  <c r="B1290" i="14"/>
  <c r="C1290" i="14"/>
  <c r="D1290" i="14"/>
  <c r="E1290" i="14"/>
  <c r="B1291" i="14"/>
  <c r="C1291" i="14"/>
  <c r="D1291" i="14"/>
  <c r="E1291" i="14"/>
  <c r="B1292" i="14"/>
  <c r="C1292" i="14"/>
  <c r="D1292" i="14"/>
  <c r="E1292" i="14"/>
  <c r="B1293" i="14"/>
  <c r="C1293" i="14"/>
  <c r="D1293" i="14"/>
  <c r="E1293" i="14"/>
  <c r="B1294" i="14"/>
  <c r="C1294" i="14"/>
  <c r="D1294" i="14"/>
  <c r="E1294" i="14"/>
  <c r="B1295" i="14"/>
  <c r="C1295" i="14"/>
  <c r="D1295" i="14"/>
  <c r="E1295" i="14"/>
  <c r="B1296" i="14"/>
  <c r="C1296" i="14"/>
  <c r="D1296" i="14"/>
  <c r="E1296" i="14"/>
  <c r="B1297" i="14"/>
  <c r="C1297" i="14"/>
  <c r="D1297" i="14"/>
  <c r="E1297" i="14"/>
  <c r="C1298" i="14"/>
  <c r="D1298" i="14"/>
  <c r="E1298" i="14"/>
  <c r="B1299" i="14"/>
  <c r="C1299" i="14"/>
  <c r="D1299" i="14"/>
  <c r="E1299" i="14"/>
  <c r="B1300" i="14"/>
  <c r="C1300" i="14"/>
  <c r="D1300" i="14"/>
  <c r="E1300" i="14"/>
  <c r="B12920" i="17"/>
  <c r="C12920" i="17"/>
  <c r="D12920" i="17"/>
  <c r="E12920" i="17"/>
  <c r="F12920" i="17"/>
  <c r="B12921" i="17"/>
  <c r="C12921" i="17"/>
  <c r="D12921" i="17"/>
  <c r="E12921" i="17"/>
  <c r="F12921" i="17"/>
  <c r="B12922" i="17"/>
  <c r="C12922" i="17"/>
  <c r="D12922" i="17"/>
  <c r="E12922" i="17"/>
  <c r="F12922" i="17"/>
  <c r="B12923" i="17"/>
  <c r="C12923" i="17"/>
  <c r="D12923" i="17"/>
  <c r="E12923" i="17"/>
  <c r="F12923" i="17"/>
  <c r="B12924" i="17"/>
  <c r="C12924" i="17"/>
  <c r="D12924" i="17"/>
  <c r="E12924" i="17"/>
  <c r="F12924" i="17"/>
  <c r="B12925" i="17"/>
  <c r="C12925" i="17"/>
  <c r="D12925" i="17"/>
  <c r="E12925" i="17"/>
  <c r="F12925" i="17"/>
  <c r="B12926" i="17"/>
  <c r="C12926" i="17"/>
  <c r="D12926" i="17"/>
  <c r="E12926" i="17"/>
  <c r="F12926" i="17"/>
  <c r="B12927" i="17"/>
  <c r="C12927" i="17"/>
  <c r="D12927" i="17"/>
  <c r="E12927" i="17"/>
  <c r="F12927" i="17"/>
  <c r="B12928" i="17"/>
  <c r="C12928" i="17"/>
  <c r="D12928" i="17"/>
  <c r="E12928" i="17"/>
  <c r="F12928" i="17"/>
  <c r="B12929" i="17"/>
  <c r="C12929" i="17"/>
  <c r="D12929" i="17"/>
  <c r="E12929" i="17"/>
  <c r="F12929" i="17"/>
  <c r="B12930" i="17"/>
  <c r="C12930" i="17"/>
  <c r="D12930" i="17"/>
  <c r="E12930" i="17"/>
  <c r="F12930" i="17"/>
  <c r="B12931" i="17"/>
  <c r="C12931" i="17"/>
  <c r="D12931" i="17"/>
  <c r="E12931" i="17"/>
  <c r="F12931" i="17"/>
  <c r="B12932" i="17"/>
  <c r="C12932" i="17"/>
  <c r="D12932" i="17"/>
  <c r="E12932" i="17"/>
  <c r="F12932" i="17"/>
  <c r="B12933" i="17"/>
  <c r="C12933" i="17"/>
  <c r="D12933" i="17"/>
  <c r="E12933" i="17"/>
  <c r="F12933" i="17"/>
  <c r="B12934" i="17"/>
  <c r="C12934" i="17"/>
  <c r="D12934" i="17"/>
  <c r="E12934" i="17"/>
  <c r="F12934" i="17"/>
  <c r="B12935" i="17"/>
  <c r="C12935" i="17"/>
  <c r="D12935" i="17"/>
  <c r="E12935" i="17"/>
  <c r="F12935" i="17"/>
  <c r="B12936" i="17"/>
  <c r="C12936" i="17"/>
  <c r="D12936" i="17"/>
  <c r="E12936" i="17"/>
  <c r="F12936" i="17"/>
  <c r="B12937" i="17"/>
  <c r="C12937" i="17"/>
  <c r="D12937" i="17"/>
  <c r="E12937" i="17"/>
  <c r="F12937" i="17"/>
  <c r="B12938" i="17"/>
  <c r="C12938" i="17"/>
  <c r="D12938" i="17"/>
  <c r="E12938" i="17"/>
  <c r="F12938" i="17"/>
  <c r="B12909" i="17"/>
  <c r="C12909" i="17"/>
  <c r="D12909" i="17"/>
  <c r="E12909" i="17"/>
  <c r="F12909" i="17"/>
  <c r="B12910" i="17"/>
  <c r="C12910" i="17"/>
  <c r="D12910" i="17"/>
  <c r="E12910" i="17"/>
  <c r="F12910" i="17"/>
  <c r="B12911" i="17"/>
  <c r="C12911" i="17"/>
  <c r="D12911" i="17"/>
  <c r="E12911" i="17"/>
  <c r="F12911" i="17"/>
  <c r="B12912" i="17"/>
  <c r="C12912" i="17"/>
  <c r="D12912" i="17"/>
  <c r="E12912" i="17"/>
  <c r="F12912" i="17"/>
  <c r="B12913" i="17"/>
  <c r="C12913" i="17"/>
  <c r="D12913" i="17"/>
  <c r="E12913" i="17"/>
  <c r="F12913" i="17"/>
  <c r="B12914" i="17"/>
  <c r="C12914" i="17"/>
  <c r="D12914" i="17"/>
  <c r="E12914" i="17"/>
  <c r="F12914" i="17"/>
  <c r="B12915" i="17"/>
  <c r="C12915" i="17"/>
  <c r="D12915" i="17"/>
  <c r="E12915" i="17"/>
  <c r="F12915" i="17"/>
  <c r="B12916" i="17"/>
  <c r="C12916" i="17"/>
  <c r="D12916" i="17"/>
  <c r="E12916" i="17"/>
  <c r="F12916" i="17"/>
  <c r="B12917" i="17"/>
  <c r="C12917" i="17"/>
  <c r="D12917" i="17"/>
  <c r="E12917" i="17"/>
  <c r="F12917" i="17"/>
  <c r="B12918" i="17"/>
  <c r="C12918" i="17"/>
  <c r="D12918" i="17"/>
  <c r="E12918" i="17"/>
  <c r="F12918" i="17"/>
  <c r="B12919" i="17"/>
  <c r="C12919" i="17"/>
  <c r="D12919" i="17"/>
  <c r="E12919" i="17"/>
  <c r="F12919" i="17"/>
  <c r="B12908" i="17"/>
  <c r="C12908" i="17"/>
  <c r="D12908" i="17"/>
  <c r="E12908" i="17"/>
  <c r="F12908" i="17"/>
  <c r="B12894" i="17"/>
  <c r="C12894" i="17"/>
  <c r="D12894" i="17"/>
  <c r="E12894" i="17"/>
  <c r="F12894" i="17"/>
  <c r="B12895" i="17"/>
  <c r="C12895" i="17"/>
  <c r="D12895" i="17"/>
  <c r="E12895" i="17"/>
  <c r="F12895" i="17"/>
  <c r="B12896" i="17"/>
  <c r="C12896" i="17"/>
  <c r="D12896" i="17"/>
  <c r="E12896" i="17"/>
  <c r="F12896" i="17"/>
  <c r="B12897" i="17"/>
  <c r="C12897" i="17"/>
  <c r="D12897" i="17"/>
  <c r="E12897" i="17"/>
  <c r="F12897" i="17"/>
  <c r="B12898" i="17"/>
  <c r="C12898" i="17"/>
  <c r="D12898" i="17"/>
  <c r="E12898" i="17"/>
  <c r="F12898" i="17"/>
  <c r="B12899" i="17"/>
  <c r="C12899" i="17"/>
  <c r="D12899" i="17"/>
  <c r="E12899" i="17"/>
  <c r="F12899" i="17"/>
  <c r="B12900" i="17"/>
  <c r="C12900" i="17"/>
  <c r="D12900" i="17"/>
  <c r="E12900" i="17"/>
  <c r="F12900" i="17"/>
  <c r="B12901" i="17"/>
  <c r="C12901" i="17"/>
  <c r="D12901" i="17"/>
  <c r="E12901" i="17"/>
  <c r="F12901" i="17"/>
  <c r="B12902" i="17"/>
  <c r="C12902" i="17"/>
  <c r="D12902" i="17"/>
  <c r="E12902" i="17"/>
  <c r="F12902" i="17"/>
  <c r="B12903" i="17"/>
  <c r="C12903" i="17"/>
  <c r="D12903" i="17"/>
  <c r="E12903" i="17"/>
  <c r="F12903" i="17"/>
  <c r="B12904" i="17"/>
  <c r="C12904" i="17"/>
  <c r="D12904" i="17"/>
  <c r="E12904" i="17"/>
  <c r="F12904" i="17"/>
  <c r="B12905" i="17"/>
  <c r="C12905" i="17"/>
  <c r="D12905" i="17"/>
  <c r="E12905" i="17"/>
  <c r="F12905" i="17"/>
  <c r="B12906" i="17"/>
  <c r="C12906" i="17"/>
  <c r="D12906" i="17"/>
  <c r="E12906" i="17"/>
  <c r="F12906" i="17"/>
  <c r="B12907" i="17"/>
  <c r="C12907" i="17"/>
  <c r="D12907" i="17"/>
  <c r="E12907" i="17"/>
  <c r="F12907" i="17"/>
  <c r="B12890" i="17"/>
  <c r="C12890" i="17"/>
  <c r="D12890" i="17"/>
  <c r="E12890" i="17"/>
  <c r="F12890" i="17"/>
  <c r="B12891" i="17"/>
  <c r="C12891" i="17"/>
  <c r="D12891" i="17"/>
  <c r="E12891" i="17"/>
  <c r="F12891" i="17"/>
  <c r="B12892" i="17"/>
  <c r="C12892" i="17"/>
  <c r="D12892" i="17"/>
  <c r="E12892" i="17"/>
  <c r="F12892" i="17"/>
  <c r="B12893" i="17"/>
  <c r="C12893" i="17"/>
  <c r="D12893" i="17"/>
  <c r="E12893" i="17"/>
  <c r="F12893" i="17"/>
  <c r="B12882" i="17"/>
  <c r="C12882" i="17"/>
  <c r="D12882" i="17"/>
  <c r="E12882" i="17"/>
  <c r="F12882" i="17"/>
  <c r="B12883" i="17"/>
  <c r="C12883" i="17"/>
  <c r="D12883" i="17"/>
  <c r="E12883" i="17"/>
  <c r="F12883" i="17"/>
  <c r="B12884" i="17"/>
  <c r="C12884" i="17"/>
  <c r="D12884" i="17"/>
  <c r="E12884" i="17"/>
  <c r="F12884" i="17"/>
  <c r="B12885" i="17"/>
  <c r="C12885" i="17"/>
  <c r="D12885" i="17"/>
  <c r="E12885" i="17"/>
  <c r="F12885" i="17"/>
  <c r="B12886" i="17"/>
  <c r="C12886" i="17"/>
  <c r="D12886" i="17"/>
  <c r="E12886" i="17"/>
  <c r="F12886" i="17"/>
  <c r="B12887" i="17"/>
  <c r="C12887" i="17"/>
  <c r="D12887" i="17"/>
  <c r="E12887" i="17"/>
  <c r="F12887" i="17"/>
  <c r="B12888" i="17"/>
  <c r="C12888" i="17"/>
  <c r="D12888" i="17"/>
  <c r="E12888" i="17"/>
  <c r="F12888" i="17"/>
  <c r="B12889" i="17"/>
  <c r="C12889" i="17"/>
  <c r="D12889" i="17"/>
  <c r="E12889" i="17"/>
  <c r="F12889" i="17"/>
  <c r="B12864" i="17"/>
  <c r="C12864" i="17"/>
  <c r="D12864" i="17"/>
  <c r="E12864" i="17"/>
  <c r="F12864" i="17"/>
  <c r="B12865" i="17"/>
  <c r="C12865" i="17"/>
  <c r="D12865" i="17"/>
  <c r="E12865" i="17"/>
  <c r="F12865" i="17"/>
  <c r="B12866" i="17"/>
  <c r="C12866" i="17"/>
  <c r="D12866" i="17"/>
  <c r="E12866" i="17"/>
  <c r="F12866" i="17"/>
  <c r="B12867" i="17"/>
  <c r="C12867" i="17"/>
  <c r="D12867" i="17"/>
  <c r="E12867" i="17"/>
  <c r="F12867" i="17"/>
  <c r="B12868" i="17"/>
  <c r="C12868" i="17"/>
  <c r="D12868" i="17"/>
  <c r="E12868" i="17"/>
  <c r="F12868" i="17"/>
  <c r="B12869" i="17"/>
  <c r="C12869" i="17"/>
  <c r="D12869" i="17"/>
  <c r="E12869" i="17"/>
  <c r="F12869" i="17"/>
  <c r="B12870" i="17"/>
  <c r="C12870" i="17"/>
  <c r="D12870" i="17"/>
  <c r="E12870" i="17"/>
  <c r="F12870" i="17"/>
  <c r="B12871" i="17"/>
  <c r="C12871" i="17"/>
  <c r="D12871" i="17"/>
  <c r="E12871" i="17"/>
  <c r="F12871" i="17"/>
  <c r="B12872" i="17"/>
  <c r="C12872" i="17"/>
  <c r="D12872" i="17"/>
  <c r="E12872" i="17"/>
  <c r="F12872" i="17"/>
  <c r="B12873" i="17"/>
  <c r="C12873" i="17"/>
  <c r="D12873" i="17"/>
  <c r="E12873" i="17"/>
  <c r="F12873" i="17"/>
  <c r="B12874" i="17"/>
  <c r="C12874" i="17"/>
  <c r="D12874" i="17"/>
  <c r="E12874" i="17"/>
  <c r="F12874" i="17"/>
  <c r="B12875" i="17"/>
  <c r="C12875" i="17"/>
  <c r="D12875" i="17"/>
  <c r="E12875" i="17"/>
  <c r="F12875" i="17"/>
  <c r="B12876" i="17"/>
  <c r="C12876" i="17"/>
  <c r="D12876" i="17"/>
  <c r="E12876" i="17"/>
  <c r="F12876" i="17"/>
  <c r="B12877" i="17"/>
  <c r="C12877" i="17"/>
  <c r="D12877" i="17"/>
  <c r="E12877" i="17"/>
  <c r="F12877" i="17"/>
  <c r="B12878" i="17"/>
  <c r="C12878" i="17"/>
  <c r="D12878" i="17"/>
  <c r="E12878" i="17"/>
  <c r="F12878" i="17"/>
  <c r="B12879" i="17"/>
  <c r="C12879" i="17"/>
  <c r="D12879" i="17"/>
  <c r="E12879" i="17"/>
  <c r="F12879" i="17"/>
  <c r="B12880" i="17"/>
  <c r="C12880" i="17"/>
  <c r="D12880" i="17"/>
  <c r="E12880" i="17"/>
  <c r="F12880" i="17"/>
  <c r="B12881" i="17"/>
  <c r="C12881" i="17"/>
  <c r="D12881" i="17"/>
  <c r="E12881" i="17"/>
  <c r="F12881" i="17"/>
  <c r="B12863" i="17"/>
  <c r="C12863" i="17"/>
  <c r="D12863" i="17"/>
  <c r="E12863" i="17"/>
  <c r="F12863" i="17"/>
  <c r="B12848" i="17"/>
  <c r="C12848" i="17"/>
  <c r="D12848" i="17"/>
  <c r="E12848" i="17"/>
  <c r="F12848" i="17"/>
  <c r="B12849" i="17"/>
  <c r="C12849" i="17"/>
  <c r="D12849" i="17"/>
  <c r="E12849" i="17"/>
  <c r="F12849" i="17"/>
  <c r="B12850" i="17"/>
  <c r="C12850" i="17"/>
  <c r="D12850" i="17"/>
  <c r="E12850" i="17"/>
  <c r="F12850" i="17"/>
  <c r="B12851" i="17"/>
  <c r="C12851" i="17"/>
  <c r="D12851" i="17"/>
  <c r="E12851" i="17"/>
  <c r="F12851" i="17"/>
  <c r="B12852" i="17"/>
  <c r="C12852" i="17"/>
  <c r="D12852" i="17"/>
  <c r="E12852" i="17"/>
  <c r="F12852" i="17"/>
  <c r="B12853" i="17"/>
  <c r="C12853" i="17"/>
  <c r="D12853" i="17"/>
  <c r="E12853" i="17"/>
  <c r="F12853" i="17"/>
  <c r="B12854" i="17"/>
  <c r="C12854" i="17"/>
  <c r="D12854" i="17"/>
  <c r="E12854" i="17"/>
  <c r="F12854" i="17"/>
  <c r="B12855" i="17"/>
  <c r="C12855" i="17"/>
  <c r="D12855" i="17"/>
  <c r="E12855" i="17"/>
  <c r="F12855" i="17"/>
  <c r="B12856" i="17"/>
  <c r="C12856" i="17"/>
  <c r="D12856" i="17"/>
  <c r="E12856" i="17"/>
  <c r="F12856" i="17"/>
  <c r="B12857" i="17"/>
  <c r="C12857" i="17"/>
  <c r="D12857" i="17"/>
  <c r="E12857" i="17"/>
  <c r="F12857" i="17"/>
  <c r="B12858" i="17"/>
  <c r="C12858" i="17"/>
  <c r="D12858" i="17"/>
  <c r="E12858" i="17"/>
  <c r="F12858" i="17"/>
  <c r="B12859" i="17"/>
  <c r="C12859" i="17"/>
  <c r="D12859" i="17"/>
  <c r="E12859" i="17"/>
  <c r="F12859" i="17"/>
  <c r="B12860" i="17"/>
  <c r="C12860" i="17"/>
  <c r="D12860" i="17"/>
  <c r="E12860" i="17"/>
  <c r="F12860" i="17"/>
  <c r="B12861" i="17"/>
  <c r="C12861" i="17"/>
  <c r="D12861" i="17"/>
  <c r="E12861" i="17"/>
  <c r="F12861" i="17"/>
  <c r="B12862" i="17"/>
  <c r="C12862" i="17"/>
  <c r="D12862" i="17"/>
  <c r="E12862" i="17"/>
  <c r="F12862" i="17"/>
  <c r="B12847" i="17"/>
  <c r="C12847" i="17"/>
  <c r="D12847" i="17"/>
  <c r="E12847" i="17"/>
  <c r="F12847" i="17"/>
  <c r="B12821" i="17"/>
  <c r="C12821" i="17"/>
  <c r="D12821" i="17"/>
  <c r="E12821" i="17"/>
  <c r="F12821" i="17"/>
  <c r="B12822" i="17"/>
  <c r="C12822" i="17"/>
  <c r="D12822" i="17"/>
  <c r="E12822" i="17"/>
  <c r="F12822" i="17"/>
  <c r="B12823" i="17"/>
  <c r="C12823" i="17"/>
  <c r="D12823" i="17"/>
  <c r="E12823" i="17"/>
  <c r="F12823" i="17"/>
  <c r="B12824" i="17"/>
  <c r="C12824" i="17"/>
  <c r="D12824" i="17"/>
  <c r="E12824" i="17"/>
  <c r="F12824" i="17"/>
  <c r="B12825" i="17"/>
  <c r="C12825" i="17"/>
  <c r="D12825" i="17"/>
  <c r="E12825" i="17"/>
  <c r="F12825" i="17"/>
  <c r="B12826" i="17"/>
  <c r="C12826" i="17"/>
  <c r="D12826" i="17"/>
  <c r="E12826" i="17"/>
  <c r="F12826" i="17"/>
  <c r="B12827" i="17"/>
  <c r="C12827" i="17"/>
  <c r="D12827" i="17"/>
  <c r="E12827" i="17"/>
  <c r="F12827" i="17"/>
  <c r="B12828" i="17"/>
  <c r="C12828" i="17"/>
  <c r="D12828" i="17"/>
  <c r="E12828" i="17"/>
  <c r="F12828" i="17"/>
  <c r="B12829" i="17"/>
  <c r="C12829" i="17"/>
  <c r="D12829" i="17"/>
  <c r="E12829" i="17"/>
  <c r="F12829" i="17"/>
  <c r="B12830" i="17"/>
  <c r="C12830" i="17"/>
  <c r="D12830" i="17"/>
  <c r="E12830" i="17"/>
  <c r="F12830" i="17"/>
  <c r="B12831" i="17"/>
  <c r="C12831" i="17"/>
  <c r="D12831" i="17"/>
  <c r="E12831" i="17"/>
  <c r="F12831" i="17"/>
  <c r="B12832" i="17"/>
  <c r="C12832" i="17"/>
  <c r="D12832" i="17"/>
  <c r="E12832" i="17"/>
  <c r="F12832" i="17"/>
  <c r="B12833" i="17"/>
  <c r="C12833" i="17"/>
  <c r="D12833" i="17"/>
  <c r="E12833" i="17"/>
  <c r="F12833" i="17"/>
  <c r="B12834" i="17"/>
  <c r="C12834" i="17"/>
  <c r="D12834" i="17"/>
  <c r="E12834" i="17"/>
  <c r="F12834" i="17"/>
  <c r="B12835" i="17"/>
  <c r="C12835" i="17"/>
  <c r="D12835" i="17"/>
  <c r="E12835" i="17"/>
  <c r="F12835" i="17"/>
  <c r="B12836" i="17"/>
  <c r="C12836" i="17"/>
  <c r="D12836" i="17"/>
  <c r="E12836" i="17"/>
  <c r="F12836" i="17"/>
  <c r="B12837" i="17"/>
  <c r="C12837" i="17"/>
  <c r="D12837" i="17"/>
  <c r="E12837" i="17"/>
  <c r="F12837" i="17"/>
  <c r="B12838" i="17"/>
  <c r="C12838" i="17"/>
  <c r="D12838" i="17"/>
  <c r="E12838" i="17"/>
  <c r="F12838" i="17"/>
  <c r="B12839" i="17"/>
  <c r="C12839" i="17"/>
  <c r="D12839" i="17"/>
  <c r="E12839" i="17"/>
  <c r="F12839" i="17"/>
  <c r="B12840" i="17"/>
  <c r="C12840" i="17"/>
  <c r="D12840" i="17"/>
  <c r="E12840" i="17"/>
  <c r="F12840" i="17"/>
  <c r="B12841" i="17"/>
  <c r="C12841" i="17"/>
  <c r="D12841" i="17"/>
  <c r="E12841" i="17"/>
  <c r="F12841" i="17"/>
  <c r="B12842" i="17"/>
  <c r="C12842" i="17"/>
  <c r="D12842" i="17"/>
  <c r="E12842" i="17"/>
  <c r="F12842" i="17"/>
  <c r="B12843" i="17"/>
  <c r="C12843" i="17"/>
  <c r="D12843" i="17"/>
  <c r="E12843" i="17"/>
  <c r="F12843" i="17"/>
  <c r="B12844" i="17"/>
  <c r="C12844" i="17"/>
  <c r="D12844" i="17"/>
  <c r="E12844" i="17"/>
  <c r="F12844" i="17"/>
  <c r="B12845" i="17"/>
  <c r="C12845" i="17"/>
  <c r="D12845" i="17"/>
  <c r="E12845" i="17"/>
  <c r="F12845" i="17"/>
  <c r="B12846" i="17"/>
  <c r="C12846" i="17"/>
  <c r="D12846" i="17"/>
  <c r="E12846" i="17"/>
  <c r="F12846" i="17"/>
  <c r="B12820" i="17"/>
  <c r="C12820" i="17"/>
  <c r="D12820" i="17"/>
  <c r="E12820" i="17"/>
  <c r="F12820" i="17"/>
  <c r="B12811" i="17"/>
  <c r="C12811" i="17"/>
  <c r="D12811" i="17"/>
  <c r="E12811" i="17"/>
  <c r="F12811" i="17"/>
  <c r="B12812" i="17"/>
  <c r="C12812" i="17"/>
  <c r="D12812" i="17"/>
  <c r="E12812" i="17"/>
  <c r="F12812" i="17"/>
  <c r="B12813" i="17"/>
  <c r="C12813" i="17"/>
  <c r="D12813" i="17"/>
  <c r="E12813" i="17"/>
  <c r="F12813" i="17"/>
  <c r="B12814" i="17"/>
  <c r="C12814" i="17"/>
  <c r="D12814" i="17"/>
  <c r="E12814" i="17"/>
  <c r="F12814" i="17"/>
  <c r="B12815" i="17"/>
  <c r="C12815" i="17"/>
  <c r="D12815" i="17"/>
  <c r="E12815" i="17"/>
  <c r="F12815" i="17"/>
  <c r="B12816" i="17"/>
  <c r="C12816" i="17"/>
  <c r="D12816" i="17"/>
  <c r="E12816" i="17"/>
  <c r="F12816" i="17"/>
  <c r="B12817" i="17"/>
  <c r="C12817" i="17"/>
  <c r="D12817" i="17"/>
  <c r="E12817" i="17"/>
  <c r="F12817" i="17"/>
  <c r="B12818" i="17"/>
  <c r="C12818" i="17"/>
  <c r="D12818" i="17"/>
  <c r="E12818" i="17"/>
  <c r="F12818" i="17"/>
  <c r="B12819" i="17"/>
  <c r="C12819" i="17"/>
  <c r="D12819" i="17"/>
  <c r="E12819" i="17"/>
  <c r="F12819" i="17"/>
  <c r="B12810" i="17"/>
  <c r="C12810" i="17"/>
  <c r="D12810" i="17"/>
  <c r="E12810" i="17"/>
  <c r="F12810" i="17"/>
  <c r="B12804" i="17"/>
  <c r="C12804" i="17"/>
  <c r="D12804" i="17"/>
  <c r="E12804" i="17"/>
  <c r="F12804" i="17"/>
  <c r="B12805" i="17"/>
  <c r="C12805" i="17"/>
  <c r="D12805" i="17"/>
  <c r="E12805" i="17"/>
  <c r="F12805" i="17"/>
  <c r="B12806" i="17"/>
  <c r="C12806" i="17"/>
  <c r="D12806" i="17"/>
  <c r="E12806" i="17"/>
  <c r="F12806" i="17"/>
  <c r="B12807" i="17"/>
  <c r="C12807" i="17"/>
  <c r="D12807" i="17"/>
  <c r="E12807" i="17"/>
  <c r="F12807" i="17"/>
  <c r="B12808" i="17"/>
  <c r="C12808" i="17"/>
  <c r="D12808" i="17"/>
  <c r="E12808" i="17"/>
  <c r="F12808" i="17"/>
  <c r="B12809" i="17"/>
  <c r="C12809" i="17"/>
  <c r="D12809" i="17"/>
  <c r="E12809" i="17"/>
  <c r="F12809" i="17"/>
  <c r="B12803" i="17"/>
  <c r="B12798" i="17"/>
  <c r="C12798" i="17"/>
  <c r="D12798" i="17"/>
  <c r="E12798" i="17"/>
  <c r="F12798" i="17"/>
  <c r="B12799" i="17"/>
  <c r="C12799" i="17"/>
  <c r="D12799" i="17"/>
  <c r="E12799" i="17"/>
  <c r="F12799" i="17"/>
  <c r="B12800" i="17"/>
  <c r="C12800" i="17"/>
  <c r="D12800" i="17"/>
  <c r="E12800" i="17"/>
  <c r="F12800" i="17"/>
  <c r="B12801" i="17"/>
  <c r="C12801" i="17"/>
  <c r="D12801" i="17"/>
  <c r="E12801" i="17"/>
  <c r="F12801" i="17"/>
  <c r="B12802" i="17"/>
  <c r="C12802" i="17"/>
  <c r="D12802" i="17"/>
  <c r="E12802" i="17"/>
  <c r="F12802" i="17"/>
  <c r="C12803" i="17"/>
  <c r="D12803" i="17"/>
  <c r="E12803" i="17"/>
  <c r="F12803" i="17"/>
  <c r="B12782" i="17"/>
  <c r="C12782" i="17"/>
  <c r="D12782" i="17"/>
  <c r="E12782" i="17"/>
  <c r="F12782" i="17"/>
  <c r="B12783" i="17"/>
  <c r="C12783" i="17"/>
  <c r="D12783" i="17"/>
  <c r="E12783" i="17"/>
  <c r="F12783" i="17"/>
  <c r="B12784" i="17"/>
  <c r="C12784" i="17"/>
  <c r="D12784" i="17"/>
  <c r="E12784" i="17"/>
  <c r="F12784" i="17"/>
  <c r="B12785" i="17"/>
  <c r="C12785" i="17"/>
  <c r="D12785" i="17"/>
  <c r="E12785" i="17"/>
  <c r="F12785" i="17"/>
  <c r="B12786" i="17"/>
  <c r="C12786" i="17"/>
  <c r="D12786" i="17"/>
  <c r="E12786" i="17"/>
  <c r="F12786" i="17"/>
  <c r="B12787" i="17"/>
  <c r="C12787" i="17"/>
  <c r="D12787" i="17"/>
  <c r="E12787" i="17"/>
  <c r="F12787" i="17"/>
  <c r="B12788" i="17"/>
  <c r="C12788" i="17"/>
  <c r="D12788" i="17"/>
  <c r="E12788" i="17"/>
  <c r="F12788" i="17"/>
  <c r="B12789" i="17"/>
  <c r="C12789" i="17"/>
  <c r="D12789" i="17"/>
  <c r="E12789" i="17"/>
  <c r="F12789" i="17"/>
  <c r="B12790" i="17"/>
  <c r="C12790" i="17"/>
  <c r="D12790" i="17"/>
  <c r="E12790" i="17"/>
  <c r="F12790" i="17"/>
  <c r="B12791" i="17"/>
  <c r="C12791" i="17"/>
  <c r="D12791" i="17"/>
  <c r="E12791" i="17"/>
  <c r="F12791" i="17"/>
  <c r="B12792" i="17"/>
  <c r="C12792" i="17"/>
  <c r="D12792" i="17"/>
  <c r="E12792" i="17"/>
  <c r="F12792" i="17"/>
  <c r="B12793" i="17"/>
  <c r="C12793" i="17"/>
  <c r="D12793" i="17"/>
  <c r="E12793" i="17"/>
  <c r="F12793" i="17"/>
  <c r="B12794" i="17"/>
  <c r="C12794" i="17"/>
  <c r="D12794" i="17"/>
  <c r="E12794" i="17"/>
  <c r="F12794" i="17"/>
  <c r="B12795" i="17"/>
  <c r="C12795" i="17"/>
  <c r="D12795" i="17"/>
  <c r="E12795" i="17"/>
  <c r="F12795" i="17"/>
  <c r="B12796" i="17"/>
  <c r="C12796" i="17"/>
  <c r="D12796" i="17"/>
  <c r="E12796" i="17"/>
  <c r="F12796" i="17"/>
  <c r="B12797" i="17"/>
  <c r="C12797" i="17"/>
  <c r="D12797" i="17"/>
  <c r="E12797" i="17"/>
  <c r="F12797" i="17"/>
  <c r="B12781" i="17"/>
  <c r="C12781" i="17"/>
  <c r="D12781" i="17"/>
  <c r="E12781" i="17"/>
  <c r="F12781" i="17"/>
  <c r="B12775" i="17"/>
  <c r="C12775" i="17"/>
  <c r="D12775" i="17"/>
  <c r="E12775" i="17"/>
  <c r="F12775" i="17"/>
  <c r="B12776" i="17"/>
  <c r="C12776" i="17"/>
  <c r="D12776" i="17"/>
  <c r="E12776" i="17"/>
  <c r="F12776" i="17"/>
  <c r="B12777" i="17"/>
  <c r="C12777" i="17"/>
  <c r="D12777" i="17"/>
  <c r="E12777" i="17"/>
  <c r="F12777" i="17"/>
  <c r="B12778" i="17"/>
  <c r="C12778" i="17"/>
  <c r="D12778" i="17"/>
  <c r="E12778" i="17"/>
  <c r="F12778" i="17"/>
  <c r="B12779" i="17"/>
  <c r="C12779" i="17"/>
  <c r="D12779" i="17"/>
  <c r="E12779" i="17"/>
  <c r="F12779" i="17"/>
  <c r="B12780" i="17"/>
  <c r="C12780" i="17"/>
  <c r="D12780" i="17"/>
  <c r="E12780" i="17"/>
  <c r="F12780" i="17"/>
  <c r="B12762" i="17"/>
  <c r="C12762" i="17"/>
  <c r="D12762" i="17"/>
  <c r="E12762" i="17"/>
  <c r="F12762" i="17"/>
  <c r="B12763" i="17"/>
  <c r="C12763" i="17"/>
  <c r="D12763" i="17"/>
  <c r="E12763" i="17"/>
  <c r="F12763" i="17"/>
  <c r="B12764" i="17"/>
  <c r="C12764" i="17"/>
  <c r="D12764" i="17"/>
  <c r="E12764" i="17"/>
  <c r="F12764" i="17"/>
  <c r="B12765" i="17"/>
  <c r="C12765" i="17"/>
  <c r="D12765" i="17"/>
  <c r="E12765" i="17"/>
  <c r="F12765" i="17"/>
  <c r="B12766" i="17"/>
  <c r="C12766" i="17"/>
  <c r="D12766" i="17"/>
  <c r="E12766" i="17"/>
  <c r="F12766" i="17"/>
  <c r="B12767" i="17"/>
  <c r="C12767" i="17"/>
  <c r="D12767" i="17"/>
  <c r="E12767" i="17"/>
  <c r="F12767" i="17"/>
  <c r="B12768" i="17"/>
  <c r="C12768" i="17"/>
  <c r="D12768" i="17"/>
  <c r="E12768" i="17"/>
  <c r="F12768" i="17"/>
  <c r="B12769" i="17"/>
  <c r="C12769" i="17"/>
  <c r="D12769" i="17"/>
  <c r="E12769" i="17"/>
  <c r="F12769" i="17"/>
  <c r="B12770" i="17"/>
  <c r="C12770" i="17"/>
  <c r="D12770" i="17"/>
  <c r="E12770" i="17"/>
  <c r="F12770" i="17"/>
  <c r="B12771" i="17"/>
  <c r="C12771" i="17"/>
  <c r="D12771" i="17"/>
  <c r="E12771" i="17"/>
  <c r="F12771" i="17"/>
  <c r="B12772" i="17"/>
  <c r="C12772" i="17"/>
  <c r="D12772" i="17"/>
  <c r="E12772" i="17"/>
  <c r="F12772" i="17"/>
  <c r="B12773" i="17"/>
  <c r="C12773" i="17"/>
  <c r="D12773" i="17"/>
  <c r="E12773" i="17"/>
  <c r="F12773" i="17"/>
  <c r="B12774" i="17"/>
  <c r="C12774" i="17"/>
  <c r="D12774" i="17"/>
  <c r="E12774" i="17"/>
  <c r="F12774" i="17"/>
  <c r="B12749" i="17"/>
  <c r="C12749" i="17"/>
  <c r="D12749" i="17"/>
  <c r="E12749" i="17"/>
  <c r="F12749" i="17"/>
  <c r="B12750" i="17"/>
  <c r="C12750" i="17"/>
  <c r="D12750" i="17"/>
  <c r="E12750" i="17"/>
  <c r="F12750" i="17"/>
  <c r="B12751" i="17"/>
  <c r="C12751" i="17"/>
  <c r="D12751" i="17"/>
  <c r="E12751" i="17"/>
  <c r="F12751" i="17"/>
  <c r="B12752" i="17"/>
  <c r="C12752" i="17"/>
  <c r="D12752" i="17"/>
  <c r="E12752" i="17"/>
  <c r="F12752" i="17"/>
  <c r="B12753" i="17"/>
  <c r="C12753" i="17"/>
  <c r="D12753" i="17"/>
  <c r="E12753" i="17"/>
  <c r="F12753" i="17"/>
  <c r="B12754" i="17"/>
  <c r="C12754" i="17"/>
  <c r="D12754" i="17"/>
  <c r="E12754" i="17"/>
  <c r="F12754" i="17"/>
  <c r="B12755" i="17"/>
  <c r="C12755" i="17"/>
  <c r="D12755" i="17"/>
  <c r="E12755" i="17"/>
  <c r="F12755" i="17"/>
  <c r="B12756" i="17"/>
  <c r="C12756" i="17"/>
  <c r="D12756" i="17"/>
  <c r="E12756" i="17"/>
  <c r="F12756" i="17"/>
  <c r="B12757" i="17"/>
  <c r="C12757" i="17"/>
  <c r="D12757" i="17"/>
  <c r="E12757" i="17"/>
  <c r="F12757" i="17"/>
  <c r="B12758" i="17"/>
  <c r="C12758" i="17"/>
  <c r="D12758" i="17"/>
  <c r="E12758" i="17"/>
  <c r="F12758" i="17"/>
  <c r="B12759" i="17"/>
  <c r="C12759" i="17"/>
  <c r="D12759" i="17"/>
  <c r="E12759" i="17"/>
  <c r="F12759" i="17"/>
  <c r="B12760" i="17"/>
  <c r="C12760" i="17"/>
  <c r="D12760" i="17"/>
  <c r="E12760" i="17"/>
  <c r="F12760" i="17"/>
  <c r="B12761" i="17"/>
  <c r="C12761" i="17"/>
  <c r="D12761" i="17"/>
  <c r="E12761" i="17"/>
  <c r="F12761" i="17"/>
  <c r="B12744" i="17"/>
  <c r="C12744" i="17"/>
  <c r="D12744" i="17"/>
  <c r="E12744" i="17"/>
  <c r="F12744" i="17"/>
  <c r="B12745" i="17"/>
  <c r="C12745" i="17"/>
  <c r="D12745" i="17"/>
  <c r="E12745" i="17"/>
  <c r="F12745" i="17"/>
  <c r="B12746" i="17"/>
  <c r="C12746" i="17"/>
  <c r="D12746" i="17"/>
  <c r="E12746" i="17"/>
  <c r="F12746" i="17"/>
  <c r="B12747" i="17"/>
  <c r="C12747" i="17"/>
  <c r="D12747" i="17"/>
  <c r="E12747" i="17"/>
  <c r="F12747" i="17"/>
  <c r="B12748" i="17"/>
  <c r="C12748" i="17"/>
  <c r="D12748" i="17"/>
  <c r="E12748" i="17"/>
  <c r="F12748" i="17"/>
  <c r="B12743" i="17"/>
  <c r="C12743" i="17"/>
  <c r="D12743" i="17"/>
  <c r="E12743" i="17"/>
  <c r="F12743" i="17"/>
  <c r="B12740" i="17"/>
  <c r="C12740" i="17"/>
  <c r="D12740" i="17"/>
  <c r="E12740" i="17"/>
  <c r="F12740" i="17"/>
  <c r="B12741" i="17"/>
  <c r="C12741" i="17"/>
  <c r="D12741" i="17"/>
  <c r="E12741" i="17"/>
  <c r="F12741" i="17"/>
  <c r="B12742" i="17"/>
  <c r="C12742" i="17"/>
  <c r="D12742" i="17"/>
  <c r="E12742" i="17"/>
  <c r="F12742" i="17"/>
  <c r="B12729" i="17"/>
  <c r="C12729" i="17"/>
  <c r="D12729" i="17"/>
  <c r="E12729" i="17"/>
  <c r="F12729" i="17"/>
  <c r="B12730" i="17"/>
  <c r="C12730" i="17"/>
  <c r="D12730" i="17"/>
  <c r="E12730" i="17"/>
  <c r="F12730" i="17"/>
  <c r="B12731" i="17"/>
  <c r="C12731" i="17"/>
  <c r="D12731" i="17"/>
  <c r="E12731" i="17"/>
  <c r="F12731" i="17"/>
  <c r="B12732" i="17"/>
  <c r="C12732" i="17"/>
  <c r="D12732" i="17"/>
  <c r="E12732" i="17"/>
  <c r="F12732" i="17"/>
  <c r="B12733" i="17"/>
  <c r="C12733" i="17"/>
  <c r="D12733" i="17"/>
  <c r="E12733" i="17"/>
  <c r="F12733" i="17"/>
  <c r="B12734" i="17"/>
  <c r="C12734" i="17"/>
  <c r="D12734" i="17"/>
  <c r="E12734" i="17"/>
  <c r="F12734" i="17"/>
  <c r="B12735" i="17"/>
  <c r="C12735" i="17"/>
  <c r="D12735" i="17"/>
  <c r="E12735" i="17"/>
  <c r="F12735" i="17"/>
  <c r="B12736" i="17"/>
  <c r="C12736" i="17"/>
  <c r="D12736" i="17"/>
  <c r="E12736" i="17"/>
  <c r="F12736" i="17"/>
  <c r="B12737" i="17"/>
  <c r="C12737" i="17"/>
  <c r="D12737" i="17"/>
  <c r="E12737" i="17"/>
  <c r="F12737" i="17"/>
  <c r="B12738" i="17"/>
  <c r="C12738" i="17"/>
  <c r="D12738" i="17"/>
  <c r="E12738" i="17"/>
  <c r="F12738" i="17"/>
  <c r="B12739" i="17"/>
  <c r="C12739" i="17"/>
  <c r="D12739" i="17"/>
  <c r="E12739" i="17"/>
  <c r="F12739" i="17"/>
  <c r="B12718" i="17"/>
  <c r="C12718" i="17"/>
  <c r="D12718" i="17"/>
  <c r="E12718" i="17"/>
  <c r="F12718" i="17"/>
  <c r="B12719" i="17"/>
  <c r="C12719" i="17"/>
  <c r="D12719" i="17"/>
  <c r="E12719" i="17"/>
  <c r="F12719" i="17"/>
  <c r="B12720" i="17"/>
  <c r="C12720" i="17"/>
  <c r="D12720" i="17"/>
  <c r="E12720" i="17"/>
  <c r="F12720" i="17"/>
  <c r="B12721" i="17"/>
  <c r="C12721" i="17"/>
  <c r="D12721" i="17"/>
  <c r="E12721" i="17"/>
  <c r="F12721" i="17"/>
  <c r="B12722" i="17"/>
  <c r="C12722" i="17"/>
  <c r="D12722" i="17"/>
  <c r="E12722" i="17"/>
  <c r="F12722" i="17"/>
  <c r="B12723" i="17"/>
  <c r="C12723" i="17"/>
  <c r="D12723" i="17"/>
  <c r="E12723" i="17"/>
  <c r="F12723" i="17"/>
  <c r="B12724" i="17"/>
  <c r="C12724" i="17"/>
  <c r="D12724" i="17"/>
  <c r="E12724" i="17"/>
  <c r="F12724" i="17"/>
  <c r="B12725" i="17"/>
  <c r="C12725" i="17"/>
  <c r="D12725" i="17"/>
  <c r="E12725" i="17"/>
  <c r="F12725" i="17"/>
  <c r="B12726" i="17"/>
  <c r="C12726" i="17"/>
  <c r="D12726" i="17"/>
  <c r="E12726" i="17"/>
  <c r="F12726" i="17"/>
  <c r="B12727" i="17"/>
  <c r="C12727" i="17"/>
  <c r="D12727" i="17"/>
  <c r="E12727" i="17"/>
  <c r="F12727" i="17"/>
  <c r="B12728" i="17"/>
  <c r="C12728" i="17"/>
  <c r="D12728" i="17"/>
  <c r="E12728" i="17"/>
  <c r="F12728" i="17"/>
  <c r="B12715" i="17"/>
  <c r="C12715" i="17"/>
  <c r="D12715" i="17"/>
  <c r="E12715" i="17"/>
  <c r="F12715" i="17"/>
  <c r="B12716" i="17"/>
  <c r="C12716" i="17"/>
  <c r="D12716" i="17"/>
  <c r="E12716" i="17"/>
  <c r="F12716" i="17"/>
  <c r="B12717" i="17"/>
  <c r="C12717" i="17"/>
  <c r="D12717" i="17"/>
  <c r="E12717" i="17"/>
  <c r="F12717" i="17"/>
  <c r="B12701" i="17"/>
  <c r="C12701" i="17"/>
  <c r="D12701" i="17"/>
  <c r="E12701" i="17"/>
  <c r="F12701" i="17"/>
  <c r="B12702" i="17"/>
  <c r="C12702" i="17"/>
  <c r="D12702" i="17"/>
  <c r="E12702" i="17"/>
  <c r="F12702" i="17"/>
  <c r="B12703" i="17"/>
  <c r="C12703" i="17"/>
  <c r="D12703" i="17"/>
  <c r="E12703" i="17"/>
  <c r="F12703" i="17"/>
  <c r="B12704" i="17"/>
  <c r="C12704" i="17"/>
  <c r="D12704" i="17"/>
  <c r="E12704" i="17"/>
  <c r="F12704" i="17"/>
  <c r="B12705" i="17"/>
  <c r="C12705" i="17"/>
  <c r="D12705" i="17"/>
  <c r="E12705" i="17"/>
  <c r="F12705" i="17"/>
  <c r="B12706" i="17"/>
  <c r="C12706" i="17"/>
  <c r="D12706" i="17"/>
  <c r="E12706" i="17"/>
  <c r="F12706" i="17"/>
  <c r="B12707" i="17"/>
  <c r="C12707" i="17"/>
  <c r="D12707" i="17"/>
  <c r="E12707" i="17"/>
  <c r="F12707" i="17"/>
  <c r="B12708" i="17"/>
  <c r="C12708" i="17"/>
  <c r="D12708" i="17"/>
  <c r="E12708" i="17"/>
  <c r="F12708" i="17"/>
  <c r="B12709" i="17"/>
  <c r="C12709" i="17"/>
  <c r="D12709" i="17"/>
  <c r="E12709" i="17"/>
  <c r="F12709" i="17"/>
  <c r="B12710" i="17"/>
  <c r="C12710" i="17"/>
  <c r="D12710" i="17"/>
  <c r="E12710" i="17"/>
  <c r="F12710" i="17"/>
  <c r="B12711" i="17"/>
  <c r="C12711" i="17"/>
  <c r="D12711" i="17"/>
  <c r="E12711" i="17"/>
  <c r="F12711" i="17"/>
  <c r="B12712" i="17"/>
  <c r="C12712" i="17"/>
  <c r="D12712" i="17"/>
  <c r="E12712" i="17"/>
  <c r="F12712" i="17"/>
  <c r="B12713" i="17"/>
  <c r="C12713" i="17"/>
  <c r="D12713" i="17"/>
  <c r="E12713" i="17"/>
  <c r="F12713" i="17"/>
  <c r="B12714" i="17"/>
  <c r="C12714" i="17"/>
  <c r="D12714" i="17"/>
  <c r="E12714" i="17"/>
  <c r="F12714" i="17"/>
  <c r="B12690" i="17"/>
  <c r="C12690" i="17"/>
  <c r="D12690" i="17"/>
  <c r="E12690" i="17"/>
  <c r="F12690" i="17"/>
  <c r="B12691" i="17"/>
  <c r="C12691" i="17"/>
  <c r="D12691" i="17"/>
  <c r="E12691" i="17"/>
  <c r="F12691" i="17"/>
  <c r="B12692" i="17"/>
  <c r="C12692" i="17"/>
  <c r="D12692" i="17"/>
  <c r="E12692" i="17"/>
  <c r="F12692" i="17"/>
  <c r="B12693" i="17"/>
  <c r="C12693" i="17"/>
  <c r="D12693" i="17"/>
  <c r="E12693" i="17"/>
  <c r="F12693" i="17"/>
  <c r="B12694" i="17"/>
  <c r="C12694" i="17"/>
  <c r="D12694" i="17"/>
  <c r="E12694" i="17"/>
  <c r="F12694" i="17"/>
  <c r="B12695" i="17"/>
  <c r="C12695" i="17"/>
  <c r="D12695" i="17"/>
  <c r="E12695" i="17"/>
  <c r="F12695" i="17"/>
  <c r="B12696" i="17"/>
  <c r="C12696" i="17"/>
  <c r="D12696" i="17"/>
  <c r="E12696" i="17"/>
  <c r="F12696" i="17"/>
  <c r="B12697" i="17"/>
  <c r="C12697" i="17"/>
  <c r="D12697" i="17"/>
  <c r="E12697" i="17"/>
  <c r="F12697" i="17"/>
  <c r="B12698" i="17"/>
  <c r="C12698" i="17"/>
  <c r="D12698" i="17"/>
  <c r="E12698" i="17"/>
  <c r="F12698" i="17"/>
  <c r="B12699" i="17"/>
  <c r="C12699" i="17"/>
  <c r="D12699" i="17"/>
  <c r="E12699" i="17"/>
  <c r="F12699" i="17"/>
  <c r="B12700" i="17"/>
  <c r="C12700" i="17"/>
  <c r="D12700" i="17"/>
  <c r="E12700" i="17"/>
  <c r="F12700" i="17"/>
  <c r="B12684" i="17"/>
  <c r="C12684" i="17"/>
  <c r="D12684" i="17"/>
  <c r="E12684" i="17"/>
  <c r="F12684" i="17"/>
  <c r="B12685" i="17"/>
  <c r="C12685" i="17"/>
  <c r="D12685" i="17"/>
  <c r="E12685" i="17"/>
  <c r="F12685" i="17"/>
  <c r="B12686" i="17"/>
  <c r="C12686" i="17"/>
  <c r="D12686" i="17"/>
  <c r="E12686" i="17"/>
  <c r="F12686" i="17"/>
  <c r="B12687" i="17"/>
  <c r="C12687" i="17"/>
  <c r="D12687" i="17"/>
  <c r="E12687" i="17"/>
  <c r="F12687" i="17"/>
  <c r="B12688" i="17"/>
  <c r="C12688" i="17"/>
  <c r="D12688" i="17"/>
  <c r="E12688" i="17"/>
  <c r="F12688" i="17"/>
  <c r="B12689" i="17"/>
  <c r="C12689" i="17"/>
  <c r="D12689" i="17"/>
  <c r="E12689" i="17"/>
  <c r="F12689" i="17"/>
  <c r="B12673" i="17"/>
  <c r="C12673" i="17"/>
  <c r="D12673" i="17"/>
  <c r="E12673" i="17"/>
  <c r="F12673" i="17"/>
  <c r="B12674" i="17"/>
  <c r="C12674" i="17"/>
  <c r="D12674" i="17"/>
  <c r="E12674" i="17"/>
  <c r="F12674" i="17"/>
  <c r="B12675" i="17"/>
  <c r="C12675" i="17"/>
  <c r="D12675" i="17"/>
  <c r="E12675" i="17"/>
  <c r="F12675" i="17"/>
  <c r="B12676" i="17"/>
  <c r="C12676" i="17"/>
  <c r="D12676" i="17"/>
  <c r="E12676" i="17"/>
  <c r="F12676" i="17"/>
  <c r="B12677" i="17"/>
  <c r="C12677" i="17"/>
  <c r="D12677" i="17"/>
  <c r="E12677" i="17"/>
  <c r="F12677" i="17"/>
  <c r="B12678" i="17"/>
  <c r="C12678" i="17"/>
  <c r="D12678" i="17"/>
  <c r="E12678" i="17"/>
  <c r="F12678" i="17"/>
  <c r="B12679" i="17"/>
  <c r="C12679" i="17"/>
  <c r="D12679" i="17"/>
  <c r="E12679" i="17"/>
  <c r="F12679" i="17"/>
  <c r="B12680" i="17"/>
  <c r="C12680" i="17"/>
  <c r="D12680" i="17"/>
  <c r="E12680" i="17"/>
  <c r="F12680" i="17"/>
  <c r="B12681" i="17"/>
  <c r="C12681" i="17"/>
  <c r="D12681" i="17"/>
  <c r="E12681" i="17"/>
  <c r="F12681" i="17"/>
  <c r="B12682" i="17"/>
  <c r="C12682" i="17"/>
  <c r="D12682" i="17"/>
  <c r="E12682" i="17"/>
  <c r="F12682" i="17"/>
  <c r="B12683" i="17"/>
  <c r="C12683" i="17"/>
  <c r="D12683" i="17"/>
  <c r="E12683" i="17"/>
  <c r="F12683" i="17"/>
  <c r="B12660" i="17"/>
  <c r="C12660" i="17"/>
  <c r="D12660" i="17"/>
  <c r="E12660" i="17"/>
  <c r="F12660" i="17"/>
  <c r="B12661" i="17"/>
  <c r="C12661" i="17"/>
  <c r="D12661" i="17"/>
  <c r="E12661" i="17"/>
  <c r="F12661" i="17"/>
  <c r="B12662" i="17"/>
  <c r="C12662" i="17"/>
  <c r="D12662" i="17"/>
  <c r="E12662" i="17"/>
  <c r="F12662" i="17"/>
  <c r="B12663" i="17"/>
  <c r="C12663" i="17"/>
  <c r="D12663" i="17"/>
  <c r="E12663" i="17"/>
  <c r="F12663" i="17"/>
  <c r="B12664" i="17"/>
  <c r="C12664" i="17"/>
  <c r="D12664" i="17"/>
  <c r="E12664" i="17"/>
  <c r="F12664" i="17"/>
  <c r="B12665" i="17"/>
  <c r="C12665" i="17"/>
  <c r="D12665" i="17"/>
  <c r="E12665" i="17"/>
  <c r="F12665" i="17"/>
  <c r="B12666" i="17"/>
  <c r="C12666" i="17"/>
  <c r="D12666" i="17"/>
  <c r="E12666" i="17"/>
  <c r="F12666" i="17"/>
  <c r="B12667" i="17"/>
  <c r="C12667" i="17"/>
  <c r="D12667" i="17"/>
  <c r="E12667" i="17"/>
  <c r="F12667" i="17"/>
  <c r="B12668" i="17"/>
  <c r="C12668" i="17"/>
  <c r="D12668" i="17"/>
  <c r="E12668" i="17"/>
  <c r="F12668" i="17"/>
  <c r="B12669" i="17"/>
  <c r="C12669" i="17"/>
  <c r="D12669" i="17"/>
  <c r="E12669" i="17"/>
  <c r="F12669" i="17"/>
  <c r="B12670" i="17"/>
  <c r="C12670" i="17"/>
  <c r="D12670" i="17"/>
  <c r="E12670" i="17"/>
  <c r="F12670" i="17"/>
  <c r="B12671" i="17"/>
  <c r="C12671" i="17"/>
  <c r="D12671" i="17"/>
  <c r="E12671" i="17"/>
  <c r="F12671" i="17"/>
  <c r="B12672" i="17"/>
  <c r="C12672" i="17"/>
  <c r="D12672" i="17"/>
  <c r="E12672" i="17"/>
  <c r="F12672" i="17"/>
  <c r="B12659" i="17"/>
  <c r="C12659" i="17"/>
  <c r="D12659" i="17"/>
  <c r="E12659" i="17"/>
  <c r="F12659" i="17"/>
  <c r="B12646" i="17"/>
  <c r="C12646" i="17"/>
  <c r="D12646" i="17"/>
  <c r="E12646" i="17"/>
  <c r="F12646" i="17"/>
  <c r="B12647" i="17"/>
  <c r="C12647" i="17"/>
  <c r="D12647" i="17"/>
  <c r="E12647" i="17"/>
  <c r="F12647" i="17"/>
  <c r="B12648" i="17"/>
  <c r="C12648" i="17"/>
  <c r="D12648" i="17"/>
  <c r="E12648" i="17"/>
  <c r="F12648" i="17"/>
  <c r="B12649" i="17"/>
  <c r="C12649" i="17"/>
  <c r="D12649" i="17"/>
  <c r="E12649" i="17"/>
  <c r="F12649" i="17"/>
  <c r="B12650" i="17"/>
  <c r="C12650" i="17"/>
  <c r="D12650" i="17"/>
  <c r="E12650" i="17"/>
  <c r="F12650" i="17"/>
  <c r="B12651" i="17"/>
  <c r="C12651" i="17"/>
  <c r="D12651" i="17"/>
  <c r="E12651" i="17"/>
  <c r="F12651" i="17"/>
  <c r="B12652" i="17"/>
  <c r="C12652" i="17"/>
  <c r="D12652" i="17"/>
  <c r="E12652" i="17"/>
  <c r="F12652" i="17"/>
  <c r="B12653" i="17"/>
  <c r="C12653" i="17"/>
  <c r="D12653" i="17"/>
  <c r="E12653" i="17"/>
  <c r="F12653" i="17"/>
  <c r="B12654" i="17"/>
  <c r="C12654" i="17"/>
  <c r="D12654" i="17"/>
  <c r="E12654" i="17"/>
  <c r="F12654" i="17"/>
  <c r="B12655" i="17"/>
  <c r="C12655" i="17"/>
  <c r="D12655" i="17"/>
  <c r="E12655" i="17"/>
  <c r="F12655" i="17"/>
  <c r="B12656" i="17"/>
  <c r="C12656" i="17"/>
  <c r="D12656" i="17"/>
  <c r="E12656" i="17"/>
  <c r="F12656" i="17"/>
  <c r="B12657" i="17"/>
  <c r="C12657" i="17"/>
  <c r="D12657" i="17"/>
  <c r="E12657" i="17"/>
  <c r="F12657" i="17"/>
  <c r="B12658" i="17"/>
  <c r="C12658" i="17"/>
  <c r="D12658" i="17"/>
  <c r="E12658" i="17"/>
  <c r="F12658" i="17"/>
  <c r="B12645" i="17"/>
  <c r="C12645" i="17"/>
  <c r="D12645" i="17"/>
  <c r="E12645" i="17"/>
  <c r="F12645" i="17"/>
  <c r="B12635" i="17"/>
  <c r="C12635" i="17"/>
  <c r="D12635" i="17"/>
  <c r="E12635" i="17"/>
  <c r="F12635" i="17"/>
  <c r="B12636" i="17"/>
  <c r="C12636" i="17"/>
  <c r="D12636" i="17"/>
  <c r="E12636" i="17"/>
  <c r="F12636" i="17"/>
  <c r="B12637" i="17"/>
  <c r="C12637" i="17"/>
  <c r="D12637" i="17"/>
  <c r="E12637" i="17"/>
  <c r="F12637" i="17"/>
  <c r="B12638" i="17"/>
  <c r="C12638" i="17"/>
  <c r="D12638" i="17"/>
  <c r="E12638" i="17"/>
  <c r="F12638" i="17"/>
  <c r="B12639" i="17"/>
  <c r="C12639" i="17"/>
  <c r="D12639" i="17"/>
  <c r="E12639" i="17"/>
  <c r="F12639" i="17"/>
  <c r="B12640" i="17"/>
  <c r="C12640" i="17"/>
  <c r="D12640" i="17"/>
  <c r="E12640" i="17"/>
  <c r="F12640" i="17"/>
  <c r="B12641" i="17"/>
  <c r="C12641" i="17"/>
  <c r="D12641" i="17"/>
  <c r="E12641" i="17"/>
  <c r="F12641" i="17"/>
  <c r="B12642" i="17"/>
  <c r="C12642" i="17"/>
  <c r="D12642" i="17"/>
  <c r="E12642" i="17"/>
  <c r="F12642" i="17"/>
  <c r="B12643" i="17"/>
  <c r="C12643" i="17"/>
  <c r="D12643" i="17"/>
  <c r="E12643" i="17"/>
  <c r="F12643" i="17"/>
  <c r="B12644" i="17"/>
  <c r="C12644" i="17"/>
  <c r="D12644" i="17"/>
  <c r="E12644" i="17"/>
  <c r="F12644" i="17"/>
  <c r="B12634" i="17"/>
  <c r="C12634" i="17"/>
  <c r="D12634" i="17"/>
  <c r="E12634" i="17"/>
  <c r="F12634" i="17"/>
  <c r="B12629" i="17"/>
  <c r="C12629" i="17"/>
  <c r="D12629" i="17"/>
  <c r="E12629" i="17"/>
  <c r="F12629" i="17"/>
  <c r="B12630" i="17"/>
  <c r="C12630" i="17"/>
  <c r="D12630" i="17"/>
  <c r="E12630" i="17"/>
  <c r="F12630" i="17"/>
  <c r="B12631" i="17"/>
  <c r="C12631" i="17"/>
  <c r="D12631" i="17"/>
  <c r="E12631" i="17"/>
  <c r="F12631" i="17"/>
  <c r="B12632" i="17"/>
  <c r="C12632" i="17"/>
  <c r="D12632" i="17"/>
  <c r="E12632" i="17"/>
  <c r="F12632" i="17"/>
  <c r="B12633" i="17"/>
  <c r="C12633" i="17"/>
  <c r="D12633" i="17"/>
  <c r="E12633" i="17"/>
  <c r="F12633" i="17"/>
  <c r="B12623" i="17"/>
  <c r="C12623" i="17"/>
  <c r="D12623" i="17"/>
  <c r="E12623" i="17"/>
  <c r="F12623" i="17"/>
  <c r="B12624" i="17"/>
  <c r="C12624" i="17"/>
  <c r="D12624" i="17"/>
  <c r="E12624" i="17"/>
  <c r="F12624" i="17"/>
  <c r="B12625" i="17"/>
  <c r="C12625" i="17"/>
  <c r="D12625" i="17"/>
  <c r="E12625" i="17"/>
  <c r="F12625" i="17"/>
  <c r="B12626" i="17"/>
  <c r="C12626" i="17"/>
  <c r="D12626" i="17"/>
  <c r="E12626" i="17"/>
  <c r="F12626" i="17"/>
  <c r="B12627" i="17"/>
  <c r="C12627" i="17"/>
  <c r="D12627" i="17"/>
  <c r="E12627" i="17"/>
  <c r="F12627" i="17"/>
  <c r="B12628" i="17"/>
  <c r="C12628" i="17"/>
  <c r="D12628" i="17"/>
  <c r="E12628" i="17"/>
  <c r="F12628" i="17"/>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42" i="9"/>
  <c r="C942" i="9"/>
  <c r="D942" i="9"/>
  <c r="E942" i="9"/>
  <c r="B941" i="9"/>
  <c r="C941" i="9"/>
  <c r="D941" i="9"/>
  <c r="E941" i="9"/>
  <c r="B1276" i="14"/>
  <c r="C1276" i="14"/>
  <c r="D1276" i="14"/>
  <c r="E1276" i="14"/>
  <c r="B1277" i="14"/>
  <c r="C1277" i="14"/>
  <c r="D1277" i="14"/>
  <c r="E1277" i="14"/>
  <c r="B1278" i="14"/>
  <c r="C1278" i="14"/>
  <c r="D1278" i="14"/>
  <c r="E1278" i="14"/>
  <c r="B1279" i="14"/>
  <c r="C1279" i="14"/>
  <c r="D1279" i="14"/>
  <c r="E1279" i="14"/>
  <c r="B1280" i="14"/>
  <c r="C1280" i="14"/>
  <c r="D1280" i="14"/>
  <c r="E1280" i="14"/>
  <c r="B1275" i="14"/>
  <c r="C1275" i="14"/>
  <c r="D1275" i="14"/>
  <c r="E1275" i="14"/>
  <c r="O148" i="4"/>
  <c r="K187" i="4"/>
  <c r="K186" i="4"/>
  <c r="K184" i="4"/>
  <c r="K148" i="4"/>
  <c r="K138" i="4"/>
  <c r="K61" i="4"/>
  <c r="K60" i="4"/>
  <c r="X17" i="4"/>
  <c r="O17" i="4"/>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8" i="9" l="1"/>
  <c r="F937" i="9"/>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M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M148" i="4"/>
  <c r="M138" i="4"/>
  <c r="S559" i="9"/>
  <c r="P559" i="9"/>
  <c r="L559" i="9"/>
  <c r="I559" i="9"/>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<sst xmlns="http://schemas.openxmlformats.org/spreadsheetml/2006/main" count="92373" uniqueCount="4363">
  <si>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</si>
  <si>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</si>
  <si>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</si>
  <si>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</si>
  <si>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</si>
  <si>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</si>
  <si>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</si>
  <si>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</si>
  <si>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</si>
  <si>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</si>
  <si>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</si>
  <si>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</si>
  <si>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</si>
  <si>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</si>
  <si>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</si>
  <si>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</si>
  <si>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</si>
  <si>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</si>
  <si>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</si>
  <si>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</si>
  <si>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</si>
  <si>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</si>
  <si>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</si>
  <si>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</si>
  <si>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</si>
  <si>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</si>
  <si>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</si>
  <si>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</si>
  <si>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</si>
  <si>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</si>
  <si>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</si>
  <si>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</si>
  <si>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</si>
  <si>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</si>
  <si>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</si>
  <si>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</si>
  <si>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</si>
  <si>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</si>
  <si>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</si>
  <si>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</si>
  <si>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</si>
  <si>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</si>
  <si>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</si>
  <si>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</si>
  <si>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</si>
  <si>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</si>
  <si>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</si>
  <si>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</si>
  <si>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</si>
  <si>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</si>
  <si>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</si>
  <si>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</si>
  <si>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</si>
  <si>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</si>
  <si>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</si>
  <si>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</si>
  <si>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</si>
  <si>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</si>
  <si>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</si>
  <si>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</si>
  <si>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</si>
  <si>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</si>
  <si>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</si>
  <si>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</si>
  <si>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</si>
  <si>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</si>
  <si>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</si>
  <si>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</si>
  <si>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</si>
  <si>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</si>
  <si>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</si>
  <si>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</si>
  <si>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</si>
  <si>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</si>
  <si>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</si>
  <si>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</si>
  <si>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</si>
  <si>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</si>
  <si>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</si>
  <si>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</si>
  <si>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</si>
  <si>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</si>
  <si>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</si>
  <si>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</si>
  <si>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</si>
  <si>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</si>
  <si>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</si>
  <si>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</si>
  <si>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</si>
  <si>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</si>
  <si>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</si>
  <si>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</si>
  <si>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</si>
  <si>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</si>
  <si>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</si>
  <si>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</si>
  <si>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</si>
  <si>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</si>
  <si>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</si>
  <si>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</si>
  <si>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</si>
  <si>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</si>
  <si>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</si>
  <si>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</si>
  <si>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</si>
  <si>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</si>
  <si>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</si>
  <si>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</si>
  <si>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</si>
  <si>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</si>
  <si>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</si>
  <si>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</si>
  <si>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</si>
  <si>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</si>
  <si>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</si>
  <si>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</si>
  <si>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</si>
  <si>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</si>
  <si>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</si>
  <si>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</si>
  <si>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</si>
  <si>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</si>
  <si>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</si>
  <si>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</si>
  <si>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</si>
  <si>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</si>
  <si>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</si>
  <si>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</si>
  <si>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</si>
  <si>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</si>
  <si>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</si>
  <si>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</si>
  <si>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</si>
  <si>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</si>
  <si>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</si>
  <si>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</si>
  <si>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</si>
  <si>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</si>
  <si>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</si>
  <si>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</si>
  <si>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</si>
  <si>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</si>
  <si>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</si>
  <si>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</si>
  <si>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</si>
  <si>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</si>
  <si>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</si>
  <si>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</si>
  <si>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</si>
  <si>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</si>
  <si>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</si>
  <si>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</si>
  <si>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</si>
  <si>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</si>
  <si>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</si>
  <si>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</si>
  <si>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</si>
  <si>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</si>
  <si>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</si>
  <si>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</si>
  <si>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</si>
  <si>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</si>
  <si>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</si>
  <si>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</si>
  <si>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</si>
  <si>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</si>
  <si>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</si>
  <si>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</si>
  <si>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</si>
  <si>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</si>
  <si>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</si>
  <si>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</si>
  <si>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</si>
  <si>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</si>
  <si>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</si>
  <si>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</si>
  <si>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</si>
  <si>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</si>
  <si>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</si>
  <si>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</si>
  <si>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</si>
  <si>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</si>
  <si>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</si>
  <si>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</si>
  <si>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</si>
  <si>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</si>
  <si>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</si>
  <si>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</si>
  <si>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</si>
  <si>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</si>
  <si>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</si>
  <si>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</si>
  <si>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</si>
  <si>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</si>
  <si>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</si>
  <si>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</si>
  <si>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</si>
  <si>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</si>
  <si>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</si>
  <si>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</si>
  <si>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</si>
  <si>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</si>
  <si>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</si>
  <si>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</si>
  <si>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</si>
  <si>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</si>
  <si>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</si>
  <si>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</si>
  <si>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</si>
  <si>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</si>
  <si>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</si>
  <si>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</si>
  <si>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</si>
  <si>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</si>
  <si>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</si>
  <si>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</si>
  <si>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</si>
  <si>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</si>
  <si>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</si>
  <si>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</si>
  <si>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</si>
  <si>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</si>
  <si>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</si>
  <si>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</si>
  <si>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</si>
  <si>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</si>
  <si>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</si>
  <si>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</si>
  <si>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</si>
  <si>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</si>
  <si>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</si>
  <si>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</si>
  <si>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</si>
  <si>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</si>
  <si>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</si>
  <si>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</si>
  <si>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</si>
  <si>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</si>
  <si>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</si>
  <si>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</si>
  <si>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</si>
  <si>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</si>
  <si>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</si>
  <si>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</si>
  <si>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</si>
  <si>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</si>
  <si>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</si>
  <si>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</si>
  <si>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</si>
  <si>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</si>
  <si>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</si>
  <si>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</si>
  <si>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</si>
  <si>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</si>
  <si>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</si>
  <si>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</si>
  <si>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</si>
  <si>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</si>
  <si>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</si>
  <si>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</si>
  <si>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</si>
  <si>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</si>
  <si>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</si>
  <si>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</si>
  <si>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</si>
  <si>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</si>
  <si>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</si>
  <si>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</si>
  <si>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</si>
  <si>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</si>
  <si>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</si>
  <si>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</si>
  <si>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</si>
  <si>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</si>
  <si>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</si>
  <si>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</si>
  <si>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</si>
  <si>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</si>
  <si>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</si>
  <si>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</si>
  <si>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</si>
  <si>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</si>
  <si>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</si>
  <si>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</si>
  <si>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</si>
  <si>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</si>
  <si>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</si>
  <si>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</si>
  <si>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</si>
  <si>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</si>
  <si>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</si>
  <si>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</si>
  <si>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</si>
  <si>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</si>
  <si>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</si>
  <si>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</si>
  <si>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</si>
  <si>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</si>
  <si>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</si>
  <si>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</si>
  <si>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</si>
  <si>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</si>
  <si>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</si>
  <si>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</si>
  <si>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</si>
  <si>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</si>
  <si>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</si>
  <si>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</si>
  <si>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</si>
  <si>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</si>
  <si>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</si>
  <si>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</si>
  <si>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</si>
  <si>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</si>
  <si>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</si>
  <si>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</si>
  <si>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</si>
  <si>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</si>
  <si>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</si>
  <si>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</si>
  <si>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</si>
  <si>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</si>
  <si>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</si>
  <si>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</si>
  <si>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</si>
  <si>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</si>
  <si>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</si>
  <si>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</si>
  <si>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</si>
  <si>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</si>
  <si>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</si>
  <si>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</si>
  <si>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</si>
  <si>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</si>
  <si>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</si>
  <si>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</si>
  <si>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</si>
  <si>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</si>
  <si>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</si>
  <si>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</si>
  <si>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</si>
  <si>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</si>
  <si>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</si>
  <si>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</si>
  <si>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</si>
  <si>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</si>
  <si>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</si>
  <si>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</si>
  <si>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</si>
  <si>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</si>
  <si>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</si>
  <si>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</si>
  <si>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</si>
  <si>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</si>
  <si>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</si>
  <si>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</si>
  <si>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</si>
  <si>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</si>
  <si>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</si>
  <si>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</si>
  <si>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</si>
  <si>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</si>
  <si>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</si>
  <si>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</si>
  <si>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</si>
  <si>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</si>
  <si>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</si>
  <si>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</si>
  <si>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</si>
  <si>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</si>
  <si>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</si>
  <si>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</si>
  <si>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</si>
  <si>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</si>
  <si>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</si>
  <si>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</si>
  <si>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</si>
  <si>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</si>
  <si>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</si>
  <si>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</si>
  <si>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</si>
  <si>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</si>
  <si>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</si>
  <si>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</si>
  <si>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</si>
  <si>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</si>
  <si>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</si>
  <si>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</si>
  <si>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</si>
  <si>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</si>
  <si>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</si>
  <si>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</si>
  <si>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</si>
  <si>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</si>
  <si>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</si>
  <si>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</si>
  <si>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</si>
  <si>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</si>
  <si>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</si>
  <si>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</si>
  <si>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</si>
  <si>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</si>
  <si>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</si>
  <si>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</si>
  <si>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</si>
  <si>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</si>
  <si>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</si>
  <si>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</si>
  <si>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</si>
  <si>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</si>
  <si>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</si>
  <si>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</si>
  <si>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</si>
  <si>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</si>
  <si>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</si>
  <si>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</si>
  <si>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</si>
  <si>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</si>
  <si>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</si>
  <si>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</si>
  <si>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</si>
  <si>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</si>
  <si>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</si>
  <si>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</si>
  <si>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</si>
  <si>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</si>
  <si>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</si>
  <si>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</si>
  <si>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</si>
  <si>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</si>
  <si>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</si>
  <si>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</si>
  <si>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</si>
  <si>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</si>
  <si>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</si>
  <si>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</si>
  <si>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</si>
  <si>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</si>
  <si>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</si>
  <si>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</si>
  <si>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</si>
  <si>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</si>
  <si>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</si>
  <si>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</si>
  <si>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</si>
  <si>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</si>
  <si>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</si>
  <si>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</si>
  <si>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</si>
  <si>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</si>
  <si>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</si>
  <si>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</si>
  <si>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</si>
  <si>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</si>
  <si>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</si>
  <si>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</si>
  <si>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</si>
  <si>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</si>
  <si>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</si>
  <si>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</si>
  <si>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</si>
  <si>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</si>
  <si>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</si>
  <si>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</si>
  <si>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</si>
  <si>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</si>
  <si>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</si>
  <si>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</si>
  <si>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</si>
  <si>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</si>
  <si>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</si>
  <si>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</si>
  <si>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</si>
  <si>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</si>
  <si>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</si>
  <si>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</si>
  <si>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</si>
  <si>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</si>
  <si>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</si>
  <si>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</si>
  <si>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</si>
  <si>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</si>
  <si>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</si>
  <si>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</si>
  <si>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</si>
  <si>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</si>
  <si>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</si>
  <si>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</si>
  <si>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</si>
  <si>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</si>
  <si>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</si>
  <si>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</si>
  <si>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</si>
  <si>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</si>
  <si>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</si>
  <si>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</si>
  <si>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</si>
  <si>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</si>
  <si>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</si>
  <si>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</si>
  <si>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</si>
  <si>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</si>
  <si>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</si>
  <si>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</si>
  <si>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</si>
  <si>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</si>
  <si>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</si>
  <si>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</si>
  <si>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</si>
  <si>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</si>
  <si>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</si>
  <si>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</si>
  <si>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</si>
  <si>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</si>
  <si>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</si>
  <si>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</si>
  <si>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</si>
  <si>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</si>
  <si>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</si>
  <si>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</si>
  <si>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</si>
  <si>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</si>
  <si>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</si>
  <si>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</si>
  <si>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</si>
  <si>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</si>
  <si>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</si>
  <si>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</si>
  <si>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</si>
  <si>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</si>
  <si>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</si>
  <si>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</si>
  <si>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</si>
  <si>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</si>
  <si>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</si>
  <si>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</si>
  <si>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</si>
  <si>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</si>
  <si>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</si>
  <si>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</si>
  <si>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</si>
  <si>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</si>
  <si>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</si>
  <si>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</si>
  <si>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</si>
  <si>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</si>
  <si>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</si>
  <si>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</si>
  <si>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</si>
  <si>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</si>
  <si>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</si>
  <si>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</si>
  <si>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</si>
  <si>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</si>
  <si>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</si>
  <si>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</si>
  <si>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</si>
  <si>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</si>
  <si>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</si>
  <si>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</si>
  <si>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</si>
  <si>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</si>
  <si>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</si>
  <si>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</si>
  <si>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</si>
  <si>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</si>
  <si>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</si>
  <si>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</si>
  <si>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</si>
  <si>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</si>
  <si>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</si>
  <si>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</si>
  <si>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</si>
  <si>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</si>
  <si>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</si>
  <si>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</si>
  <si>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</si>
  <si>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</si>
  <si>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</si>
  <si>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</si>
  <si>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</si>
  <si>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</si>
  <si>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</si>
  <si>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</si>
  <si>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</si>
  <si>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</si>
  <si>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</si>
  <si>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</si>
  <si>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</si>
  <si>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</si>
  <si>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</si>
  <si>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</si>
  <si>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</si>
  <si>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</si>
  <si>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</si>
  <si>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</si>
  <si>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</si>
  <si>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</si>
  <si>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</si>
  <si>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</si>
  <si>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</si>
  <si>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</si>
  <si>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</si>
  <si>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</si>
  <si>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</si>
  <si>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</si>
  <si>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</si>
  <si>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</si>
  <si>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</si>
  <si>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</si>
  <si>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</si>
  <si>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</si>
  <si>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</si>
  <si>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</si>
  <si>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</si>
  <si>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</si>
  <si>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</si>
  <si>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</si>
  <si>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</si>
  <si>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</si>
  <si>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</si>
  <si>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</si>
  <si>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</si>
  <si>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</si>
  <si>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</si>
  <si>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</si>
  <si>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</si>
  <si>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</si>
  <si>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</si>
  <si>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</si>
  <si>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</si>
  <si>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</si>
  <si>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</si>
  <si>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</si>
  <si>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</si>
  <si>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</si>
  <si>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</si>
  <si>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</si>
  <si>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</si>
  <si>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</si>
  <si>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</si>
  <si>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</si>
  <si>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</si>
  <si>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</si>
  <si>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</si>
  <si>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</si>
  <si>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</si>
  <si>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</si>
  <si>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</si>
  <si>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</si>
  <si>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</si>
  <si>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</si>
  <si>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</si>
  <si>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</si>
  <si>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</si>
  <si>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</si>
  <si>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</si>
  <si>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</si>
  <si>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</si>
  <si>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</si>
  <si>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</si>
  <si>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</si>
  <si>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</si>
  <si>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</si>
  <si>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</si>
  <si>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</si>
  <si>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</si>
  <si>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</si>
  <si>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</si>
  <si>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</si>
  <si>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</si>
  <si>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</si>
  <si>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</si>
  <si>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</si>
  <si>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</si>
  <si>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</si>
  <si>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</si>
  <si>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</si>
  <si>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</si>
  <si>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</si>
  <si>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</si>
  <si>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</si>
  <si>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</si>
  <si>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</si>
  <si>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</si>
  <si>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</si>
  <si>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</si>
  <si>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</si>
  <si>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</si>
  <si>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</si>
  <si>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</si>
  <si>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</si>
  <si>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</si>
  <si>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</si>
  <si>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</si>
  <si>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</si>
  <si>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</si>
  <si>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</si>
  <si>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</si>
  <si>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</si>
  <si>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</si>
  <si>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</si>
  <si>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</si>
  <si>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</si>
  <si>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</si>
  <si>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</si>
  <si>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</si>
  <si>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</si>
  <si>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</si>
  <si>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</si>
  <si>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</si>
  <si>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</si>
  <si>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</si>
  <si>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</si>
  <si>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</si>
  <si>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</si>
  <si>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</si>
  <si>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</si>
  <si>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</si>
  <si>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</si>
  <si>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</si>
  <si>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</si>
  <si>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</si>
  <si>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</si>
  <si>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</si>
  <si>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</si>
  <si>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</si>
  <si>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</si>
  <si>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</si>
  <si>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</si>
  <si>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</si>
  <si>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</si>
  <si>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</si>
  <si>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</si>
  <si>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</si>
  <si>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</si>
  <si>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</si>
  <si>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</si>
  <si>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</si>
  <si>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</si>
  <si>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</si>
  <si>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</si>
  <si>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</si>
  <si>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</si>
  <si>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</si>
  <si>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</si>
  <si>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</si>
  <si>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</si>
  <si>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</si>
  <si>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</si>
  <si>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</si>
  <si>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</si>
  <si>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</si>
  <si>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</si>
  <si>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</si>
  <si>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</si>
  <si>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</si>
  <si>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</si>
  <si>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</si>
  <si>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</si>
  <si>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</si>
  <si>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</si>
  <si>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</si>
  <si>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</si>
  <si>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</si>
  <si>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</si>
  <si>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</si>
  <si>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</si>
  <si>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</si>
  <si>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</si>
  <si>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</si>
  <si>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</si>
  <si>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</si>
  <si>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</si>
  <si>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</si>
  <si>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</si>
  <si>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</si>
  <si>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</si>
  <si>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</si>
  <si>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</si>
  <si>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</si>
  <si>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</si>
  <si>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</si>
  <si>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</si>
  <si>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</si>
  <si>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</si>
  <si>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</si>
  <si>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</si>
  <si>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</si>
  <si>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</si>
  <si>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</si>
  <si>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</si>
  <si>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</si>
  <si>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</si>
  <si>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</si>
  <si>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</si>
  <si>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</si>
  <si>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</si>
  <si>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</si>
  <si>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</si>
  <si>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</si>
  <si>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</si>
  <si>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</si>
  <si>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</si>
  <si>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</si>
  <si>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</si>
  <si>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</si>
  <si>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</si>
  <si>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</si>
  <si>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</si>
  <si>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</si>
  <si>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</si>
  <si>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</si>
  <si>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</si>
  <si>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</si>
  <si>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</si>
  <si>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</si>
  <si>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</si>
  <si>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</si>
  <si>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</si>
  <si>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</si>
  <si>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</si>
  <si>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</si>
  <si>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</si>
  <si>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</si>
  <si>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</si>
  <si>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</si>
  <si>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</si>
  <si>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</si>
  <si>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</si>
  <si>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</si>
  <si>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</si>
  <si>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</si>
  <si>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</si>
  <si>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</si>
  <si>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</si>
  <si>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</si>
  <si>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</si>
  <si>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</si>
  <si>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</si>
  <si>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</si>
  <si>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</si>
  <si>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</si>
  <si>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</si>
  <si>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</si>
  <si>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</si>
  <si>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</si>
  <si>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</si>
  <si>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</si>
  <si>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</si>
  <si>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</si>
  <si>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</si>
  <si>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</si>
  <si>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</si>
  <si>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</si>
  <si>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</si>
  <si>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</si>
  <si>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</si>
  <si>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</si>
  <si>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</si>
  <si>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</si>
  <si>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</si>
  <si>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</si>
  <si>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</si>
  <si>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</si>
  <si>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</si>
  <si>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</si>
  <si>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</si>
  <si>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</si>
  <si>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</si>
  <si>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</si>
  <si>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</si>
  <si>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</si>
  <si>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</si>
  <si>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</si>
  <si>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</si>
  <si>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</si>
  <si>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</si>
  <si>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</si>
  <si>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</si>
  <si>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</si>
  <si>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</si>
  <si>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</si>
  <si>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</si>
  <si>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</si>
  <si>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</si>
  <si>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</si>
  <si>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</si>
  <si>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</si>
  <si>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</si>
  <si>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</si>
  <si>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</si>
  <si>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</si>
  <si>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</si>
  <si>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</si>
  <si>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</si>
  <si>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</si>
  <si>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</si>
  <si>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</si>
  <si>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</si>
  <si>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</si>
  <si>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</si>
  <si>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</si>
  <si>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</si>
  <si>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</si>
  <si>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</si>
  <si>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</si>
  <si>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</si>
  <si>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</si>
  <si>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</si>
  <si>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</si>
  <si>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</si>
  <si>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</si>
  <si>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</si>
  <si>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</si>
  <si>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</si>
  <si>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</si>
  <si>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</si>
  <si>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</si>
  <si>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</si>
  <si>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</si>
  <si>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</si>
  <si>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</si>
  <si>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</si>
  <si>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</si>
  <si>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</si>
  <si>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</si>
  <si>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</si>
  <si>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</si>
  <si>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</si>
  <si>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</si>
  <si>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</si>
  <si>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</si>
  <si>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</si>
  <si>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</si>
  <si>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</si>
  <si>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</si>
  <si>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</si>
  <si>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</si>
  <si>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</si>
  <si>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</si>
  <si>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</si>
  <si>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</si>
  <si>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</si>
  <si>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</si>
  <si>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</si>
  <si>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</si>
  <si>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</si>
  <si>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</si>
  <si>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</si>
  <si>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</si>
  <si>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</si>
  <si>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</si>
  <si>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</si>
  <si>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</si>
  <si>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</si>
  <si>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</si>
  <si>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</si>
  <si>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</si>
  <si>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</si>
  <si>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</si>
  <si>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</si>
  <si>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</si>
  <si>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</si>
  <si>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</si>
  <si>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</si>
  <si>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</si>
  <si>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</si>
  <si>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</si>
  <si>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</si>
  <si>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</si>
  <si>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</si>
  <si>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</si>
  <si>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</si>
  <si>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</si>
  <si>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</si>
  <si>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</si>
  <si>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</si>
  <si>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</si>
  <si>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</si>
  <si>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</si>
  <si>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</si>
  <si>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</si>
  <si>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</si>
  <si>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</si>
  <si>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</si>
  <si>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</si>
  <si>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</si>
  <si>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</si>
  <si>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</si>
  <si>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</si>
  <si>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</si>
  <si>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</si>
  <si>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</si>
  <si>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</si>
  <si>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</si>
  <si>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</si>
  <si>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</si>
  <si>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</si>
  <si>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</si>
  <si>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</si>
  <si>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</si>
  <si>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</si>
  <si>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</si>
  <si>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</si>
  <si>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</si>
  <si>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</si>
  <si>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</si>
  <si>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</si>
  <si>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</si>
  <si>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</si>
  <si>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</si>
  <si>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</si>
  <si>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</si>
  <si>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</si>
  <si>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</si>
  <si>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</si>
  <si>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</si>
  <si>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</si>
  <si>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</si>
  <si>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</si>
  <si>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</si>
  <si>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</si>
  <si>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</si>
  <si>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</si>
  <si>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</si>
  <si>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</si>
  <si>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</si>
  <si>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</si>
  <si>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</si>
  <si>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</si>
  <si>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</si>
  <si>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</si>
  <si>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</si>
  <si>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</si>
  <si>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</si>
  <si>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</si>
  <si>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</si>
  <si>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</si>
  <si>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</si>
  <si>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</si>
  <si>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</si>
  <si>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</si>
  <si>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</si>
  <si>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</si>
  <si>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</si>
  <si>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</si>
  <si>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</si>
  <si>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</si>
  <si>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</si>
  <si>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</si>
  <si>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</si>
  <si>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</si>
  <si>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</si>
  <si>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</si>
  <si>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</si>
  <si>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</si>
  <si>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</si>
  <si>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</si>
  <si>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</si>
  <si>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</si>
  <si>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</si>
  <si>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</si>
  <si>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</si>
  <si>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</si>
  <si>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</si>
  <si>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</si>
  <si>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</si>
  <si>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</si>
  <si>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</si>
  <si>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</si>
  <si>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</si>
  <si>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</si>
  <si>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</si>
  <si>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</si>
  <si>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</si>
  <si>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</si>
  <si>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</si>
  <si>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</si>
  <si>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</si>
  <si>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</si>
  <si>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</si>
  <si>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</si>
  <si>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</si>
  <si>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</si>
  <si>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</si>
  <si>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</si>
  <si>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</si>
  <si>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</si>
  <si>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</si>
  <si>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</si>
  <si>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</si>
  <si>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</si>
  <si>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</si>
  <si>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</si>
  <si>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</si>
  <si>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</si>
  <si>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</si>
  <si>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</si>
  <si>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</si>
  <si>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</si>
  <si>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300-mg capsules (UDL)</t>
  </si>
  <si>
    <t>2x 300 mg capsules</t>
  </si>
  <si>
    <t>200-mg tablets (Taro)</t>
  </si>
  <si>
    <t>2x 200 mg tablets</t>
  </si>
  <si>
    <t>Week 4 as Control</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</si>
  <si>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</si>
  <si>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</si>
  <si>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</si>
  <si>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</si>
  <si>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</si>
  <si>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</si>
  <si>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</si>
  <si>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</si>
  <si>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</si>
  <si>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</si>
  <si>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</si>
  <si>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</si>
  <si>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</si>
  <si>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</si>
  <si>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</si>
  <si>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</si>
  <si>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</si>
  <si>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</si>
  <si>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</si>
  <si>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</si>
  <si>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</si>
  <si>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</si>
  <si>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</si>
  <si>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</si>
  <si>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</si>
  <si>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</si>
  <si>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</si>
  <si>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</si>
  <si>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</si>
  <si>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</si>
  <si>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</si>
  <si>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</si>
  <si>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</si>
  <si>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</si>
  <si>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</si>
  <si>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</si>
  <si>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</si>
  <si>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</si>
  <si>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</si>
  <si>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</si>
  <si>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</si>
  <si>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</si>
  <si>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</si>
  <si>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</si>
  <si>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</si>
  <si>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</si>
  <si>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</si>
  <si>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</si>
  <si>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</si>
  <si>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</si>
  <si>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</si>
  <si>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</si>
  <si>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</si>
  <si>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</si>
  <si>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</si>
  <si>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</si>
  <si>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</si>
  <si>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</si>
  <si>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</si>
  <si>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</si>
  <si>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</si>
  <si>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</si>
  <si>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</si>
  <si>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</si>
  <si>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</si>
  <si>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</si>
  <si>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</si>
  <si>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</si>
  <si>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</si>
  <si>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</si>
  <si>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</si>
  <si>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</si>
  <si>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</si>
  <si>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</si>
  <si>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</si>
  <si>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</si>
  <si>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</si>
  <si>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</si>
  <si>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</si>
  <si>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</si>
  <si>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</si>
  <si>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</si>
  <si>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</si>
  <si>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</si>
  <si>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</si>
  <si>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</si>
  <si>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</si>
  <si>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</si>
  <si>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</si>
  <si>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</si>
  <si>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</si>
  <si>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</si>
  <si>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</si>
  <si>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</si>
  <si>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</si>
  <si>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</si>
  <si>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</si>
  <si>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</si>
  <si>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</si>
  <si>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</si>
  <si>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</si>
  <si>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</si>
  <si>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</si>
  <si>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</si>
  <si>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</si>
  <si>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</si>
  <si>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</si>
  <si>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</si>
  <si>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</si>
  <si>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</si>
  <si>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</si>
  <si>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</si>
  <si>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</si>
  <si>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</si>
  <si>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</si>
  <si>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</si>
  <si>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</si>
  <si>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</si>
  <si>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</si>
  <si>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</si>
  <si>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</si>
  <si>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</si>
  <si>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</si>
  <si>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</si>
  <si>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</si>
  <si>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</si>
  <si>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</si>
  <si>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</si>
  <si>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</si>
  <si>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</si>
  <si>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</si>
  <si>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</si>
  <si>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</si>
  <si>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</si>
  <si>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</si>
  <si>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</si>
  <si>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</si>
  <si>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</si>
  <si>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</si>
  <si>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</si>
  <si>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</si>
  <si>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</si>
  <si>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</si>
  <si>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</si>
  <si>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</si>
  <si>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</si>
  <si>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</si>
  <si>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</si>
  <si>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</si>
  <si>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</si>
  <si>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</si>
  <si>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</si>
  <si>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</si>
  <si>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</si>
  <si>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</si>
  <si>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</si>
  <si>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</si>
  <si>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</si>
  <si>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</si>
  <si>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</si>
  <si>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</si>
  <si>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</si>
  <si>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</si>
  <si>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</si>
  <si>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</si>
  <si>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</si>
  <si>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</si>
  <si>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</si>
  <si>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</si>
  <si>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</si>
  <si>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</si>
  <si>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</si>
  <si>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</si>
  <si>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</si>
  <si>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</si>
  <si>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</si>
  <si>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</si>
  <si>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</si>
  <si>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</si>
  <si>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</si>
  <si>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</si>
  <si>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</si>
  <si>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</si>
  <si>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</si>
  <si>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</si>
  <si>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</si>
  <si>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</si>
  <si>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</si>
  <si>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</si>
  <si>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</si>
  <si>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</si>
  <si>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</si>
  <si>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</si>
  <si>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</si>
  <si>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</si>
  <si>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</si>
  <si>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</si>
  <si>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</si>
  <si>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</si>
  <si>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</si>
  <si>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</si>
  <si>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</si>
  <si>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</si>
  <si>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</si>
  <si>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</si>
  <si>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</si>
  <si>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</si>
  <si>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</si>
  <si>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</si>
  <si>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</si>
  <si>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</si>
  <si>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</si>
  <si>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</si>
  <si>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</si>
  <si>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</si>
  <si>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</si>
  <si>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</si>
  <si>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</si>
  <si>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</si>
  <si>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</si>
  <si>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</si>
  <si>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</si>
  <si>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</si>
  <si>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</si>
  <si>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</si>
  <si>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</si>
  <si>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</si>
  <si>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</si>
  <si>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</si>
  <si>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</si>
  <si>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</si>
  <si>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</si>
  <si>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</si>
  <si>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</si>
  <si>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</si>
  <si>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</si>
  <si>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</si>
  <si>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</si>
  <si>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</si>
  <si>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</si>
  <si>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</si>
  <si>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</si>
  <si>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</si>
  <si>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</si>
  <si>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</si>
  <si>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</si>
  <si>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</si>
  <si>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</si>
  <si>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</si>
  <si>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</si>
  <si>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</si>
  <si>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</si>
  <si>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</si>
  <si>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</si>
  <si>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</si>
  <si>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</si>
  <si>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</si>
  <si>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</si>
  <si>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</si>
  <si>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</si>
  <si>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</si>
  <si>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</si>
  <si>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</si>
  <si>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</si>
  <si>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</si>
  <si>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</si>
  <si>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</si>
  <si>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</si>
  <si>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</si>
  <si>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</si>
  <si>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</si>
  <si>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</si>
  <si>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</si>
  <si>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</si>
  <si>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</si>
  <si>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</si>
  <si>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</si>
  <si>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</si>
  <si>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</si>
  <si>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</si>
  <si>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</si>
  <si>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</si>
  <si>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</si>
  <si>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</si>
  <si>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</si>
  <si>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</si>
  <si>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</si>
  <si>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</si>
  <si>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</si>
  <si>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</si>
  <si>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</si>
  <si>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</si>
  <si>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</si>
  <si>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</si>
  <si>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</si>
  <si>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</si>
  <si>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</si>
  <si>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</si>
  <si>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</si>
  <si>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</si>
  <si>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</si>
  <si>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</si>
  <si>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</si>
  <si>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</si>
  <si>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</si>
  <si>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</si>
  <si>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</si>
  <si>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</si>
  <si>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</si>
  <si>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</si>
  <si>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</si>
  <si>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</si>
  <si>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</si>
  <si>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</si>
  <si>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</si>
  <si>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</si>
  <si>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</si>
  <si>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</si>
  <si>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</si>
  <si>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</si>
  <si>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</si>
  <si>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</si>
  <si>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</si>
  <si>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</si>
  <si>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</si>
  <si>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</si>
  <si>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</si>
  <si>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</si>
  <si>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</si>
  <si>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</si>
  <si>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</si>
  <si>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</si>
  <si>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</si>
  <si>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</si>
  <si>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</si>
  <si>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</si>
  <si>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</si>
  <si>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</si>
  <si>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</si>
  <si>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</si>
  <si>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</si>
  <si>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</si>
  <si>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</si>
  <si>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</si>
  <si>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</si>
  <si>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</si>
  <si>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</si>
  <si>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</si>
  <si>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</si>
  <si>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</si>
  <si>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</si>
  <si>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</si>
  <si>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</si>
  <si>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</si>
  <si>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</si>
  <si>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</si>
  <si>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</si>
  <si>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</si>
  <si>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</si>
  <si>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</si>
  <si>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</si>
  <si>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</si>
  <si>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</si>
  <si>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</si>
  <si>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</si>
  <si>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</si>
  <si>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</si>
  <si>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</si>
  <si>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</si>
  <si>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</si>
  <si>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</si>
  <si>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</si>
  <si>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</si>
  <si>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</si>
  <si>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</si>
  <si>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</si>
  <si>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</si>
  <si>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</si>
  <si>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</si>
  <si>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</si>
  <si>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</si>
  <si>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</si>
  <si>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</si>
  <si>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</si>
  <si>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</si>
  <si>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</si>
  <si>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</si>
  <si>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</si>
  <si>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</si>
  <si>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</si>
  <si>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</si>
  <si>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</si>
  <si>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</si>
  <si>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</si>
  <si>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</si>
  <si>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</si>
  <si>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</si>
  <si>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</si>
  <si>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</si>
  <si>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</si>
  <si>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</si>
  <si>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</si>
  <si>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</si>
  <si>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</si>
  <si>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</si>
  <si>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</si>
  <si>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</si>
  <si>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</si>
  <si>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</si>
  <si>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</si>
  <si>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</si>
  <si>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</si>
  <si>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</si>
  <si>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</si>
  <si>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</si>
  <si>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</si>
  <si>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</si>
  <si>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</si>
  <si>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</si>
  <si>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</si>
  <si>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</si>
  <si>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</si>
  <si>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</si>
  <si>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</si>
  <si>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</si>
  <si>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</si>
  <si>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</si>
  <si>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</si>
  <si>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</si>
  <si>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</si>
  <si>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</si>
  <si>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</si>
  <si>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</si>
  <si>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</si>
  <si>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</si>
  <si>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</si>
  <si>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</si>
  <si>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</si>
  <si>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</si>
  <si>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</si>
  <si>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</si>
  <si>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</si>
  <si>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</si>
  <si>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</si>
  <si>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</si>
  <si>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</si>
  <si>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</si>
  <si>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</si>
  <si>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</si>
  <si>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</si>
  <si>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</si>
  <si>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</si>
  <si>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</si>
  <si>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</si>
  <si>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</si>
  <si>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</si>
  <si>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</si>
  <si>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</si>
  <si>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</si>
  <si>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</si>
  <si>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</si>
  <si>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</si>
  <si>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</si>
  <si>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</si>
  <si>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</si>
  <si>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</si>
  <si>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</si>
  <si>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</si>
  <si>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</si>
  <si>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</si>
  <si>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</si>
  <si>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</si>
  <si>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</si>
  <si>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</si>
  <si>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</si>
  <si>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</si>
  <si>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</si>
  <si>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</si>
  <si>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</si>
  <si>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</si>
  <si>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</si>
  <si>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</si>
  <si>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</si>
  <si>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</si>
  <si>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</si>
  <si>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</si>
  <si>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</si>
  <si>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</si>
  <si>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</si>
  <si>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</si>
  <si>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</si>
  <si>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</si>
  <si>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</si>
  <si>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</si>
  <si>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</si>
  <si>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</si>
  <si>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</si>
  <si>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</si>
  <si>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</si>
  <si>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</si>
  <si>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</si>
  <si>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</si>
  <si>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</si>
  <si>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</si>
  <si>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</si>
  <si>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</si>
  <si>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</si>
  <si>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</si>
  <si>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</si>
  <si>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</si>
  <si>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</si>
  <si>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</si>
  <si>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</si>
  <si>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</si>
  <si>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</si>
  <si>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</si>
  <si>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</si>
  <si>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</si>
  <si>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</si>
  <si>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</si>
  <si>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</si>
  <si>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</si>
  <si>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</si>
  <si>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</si>
  <si>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</si>
  <si>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</si>
  <si>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</si>
  <si>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</si>
  <si>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</si>
  <si>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</si>
  <si>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</si>
  <si>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</si>
  <si>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</si>
  <si>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</si>
  <si>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</si>
  <si>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</si>
  <si>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</si>
  <si>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</si>
  <si>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</si>
  <si>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</si>
  <si>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</si>
  <si>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</si>
  <si>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</si>
  <si>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</si>
  <si>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</si>
  <si>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</si>
  <si>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</si>
  <si>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</si>
  <si>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</si>
  <si>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</si>
  <si>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</si>
  <si>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</si>
  <si>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</si>
  <si>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</si>
  <si>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</si>
  <si>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</si>
  <si>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</si>
  <si>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</si>
  <si>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</si>
  <si>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</si>
  <si>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</si>
  <si>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</si>
  <si>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</si>
  <si>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</si>
  <si>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</si>
  <si>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</si>
  <si>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</si>
  <si>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</si>
  <si>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</si>
  <si>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</si>
  <si>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</si>
  <si>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</si>
  <si>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</si>
  <si>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</si>
  <si>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</si>
  <si>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</si>
  <si>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</si>
  <si>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</si>
  <si>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</si>
  <si>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</si>
  <si>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</si>
  <si>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</si>
  <si>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</si>
  <si>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</si>
  <si>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</si>
  <si>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</si>
  <si>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</si>
  <si>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</si>
  <si>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</si>
  <si>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</si>
  <si>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</si>
  <si>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</si>
  <si>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</si>
  <si>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</si>
  <si>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</si>
  <si>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</si>
  <si>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</si>
  <si>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</si>
  <si>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</si>
  <si>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</si>
  <si>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</si>
  <si>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</si>
  <si>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</si>
  <si>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</si>
  <si>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</si>
  <si>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</si>
  <si>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</si>
  <si>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</si>
  <si>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</si>
  <si>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</si>
  <si>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</si>
  <si>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</si>
  <si>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</si>
  <si>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</si>
  <si>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</si>
  <si>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</si>
  <si>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</si>
  <si>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</si>
  <si>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</si>
  <si>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</si>
  <si>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</si>
  <si>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</si>
  <si>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</si>
  <si>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</si>
  <si>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</si>
  <si>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</si>
  <si>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</si>
  <si>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</si>
  <si>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</si>
  <si>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</si>
  <si>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</si>
  <si>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</si>
  <si>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</si>
  <si>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</si>
  <si>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</si>
  <si>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</si>
  <si>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</si>
  <si>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</si>
  <si>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</si>
  <si>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</si>
  <si>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</si>
  <si>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</si>
  <si>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</si>
  <si>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</si>
  <si>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</si>
  <si>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</si>
  <si>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</si>
  <si>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</si>
  <si>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</si>
  <si>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</si>
  <si>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</si>
  <si>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</si>
  <si>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</si>
  <si>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</si>
  <si>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</si>
  <si>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</si>
  <si>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</si>
  <si>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</si>
  <si>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</si>
  <si>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</si>
  <si>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</si>
  <si>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</si>
  <si>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</si>
  <si>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</si>
  <si>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</si>
  <si>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</si>
  <si>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</si>
  <si>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</si>
  <si>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</si>
  <si>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</si>
  <si>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</si>
  <si>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</si>
  <si>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</si>
  <si>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</si>
  <si>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</si>
  <si>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</si>
  <si>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</si>
  <si>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</si>
  <si>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</si>
  <si>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</si>
  <si>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</si>
  <si>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</si>
  <si>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</si>
  <si>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</si>
  <si>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</si>
  <si>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</si>
  <si>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</si>
  <si>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</si>
  <si>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</si>
  <si>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</si>
  <si>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</si>
  <si>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</si>
  <si>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</si>
  <si>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</si>
  <si>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</si>
  <si>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</si>
  <si>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</si>
  <si>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</si>
  <si>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</si>
  <si>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</si>
  <si>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</si>
  <si>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</si>
  <si>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</si>
  <si>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</si>
  <si>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</si>
  <si>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</si>
  <si>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</si>
  <si>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</si>
  <si>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</si>
  <si>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</si>
  <si>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</si>
  <si>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</si>
  <si>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</si>
  <si>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</si>
  <si>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</si>
  <si>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</si>
  <si>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</si>
  <si>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</si>
  <si>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</si>
  <si>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</si>
  <si>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</si>
  <si>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</si>
  <si>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</si>
  <si>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</si>
  <si>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</si>
  <si>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</si>
  <si>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</si>
  <si>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</si>
  <si>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</si>
  <si>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</si>
  <si>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</si>
  <si>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</si>
  <si>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</si>
  <si>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</si>
  <si>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</si>
  <si>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</si>
  <si>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</si>
  <si>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</si>
  <si>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</si>
  <si>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</si>
  <si>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</si>
  <si>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</si>
  <si>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</si>
  <si>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</si>
  <si>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</si>
  <si>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</si>
  <si>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</si>
  <si>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</si>
  <si>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</si>
  <si>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</si>
  <si>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</si>
  <si>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</si>
  <si>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</si>
  <si>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</si>
  <si>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</si>
  <si>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</si>
  <si>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</si>
  <si>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</si>
  <si>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</si>
  <si>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</si>
  <si>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</si>
  <si>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</si>
  <si>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</si>
  <si>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</si>
  <si>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</si>
  <si>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</si>
  <si>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</si>
  <si>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</si>
  <si>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</si>
  <si>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</si>
  <si>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</si>
  <si>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</si>
  <si>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</si>
  <si>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</si>
  <si>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</si>
  <si>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</si>
  <si>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</si>
  <si>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</si>
  <si>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</si>
  <si>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</si>
  <si>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</si>
  <si>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</si>
  <si>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</si>
  <si>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</si>
  <si>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</si>
  <si>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</si>
  <si>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</si>
  <si>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</si>
  <si>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</si>
  <si>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</si>
  <si>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</si>
  <si>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</si>
  <si>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</si>
  <si>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</si>
  <si>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</si>
  <si>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</si>
  <si>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</si>
  <si>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</si>
  <si>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</si>
  <si>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</si>
  <si>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</si>
  <si>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</si>
  <si>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</si>
  <si>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</si>
  <si>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</si>
  <si>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</si>
  <si>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</si>
  <si>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</si>
  <si>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</si>
  <si>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</si>
  <si>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</si>
  <si>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</si>
  <si>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</si>
  <si>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</si>
  <si>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</si>
  <si>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</si>
  <si>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</si>
  <si>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</si>
  <si>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</si>
  <si>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</si>
  <si>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</si>
  <si>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</si>
  <si>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</si>
  <si>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</si>
  <si>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</si>
  <si>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</si>
  <si>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</si>
  <si>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</si>
  <si>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</si>
  <si>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</si>
  <si>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</si>
  <si>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</si>
  <si>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</si>
  <si>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</si>
  <si>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</si>
  <si>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</si>
  <si>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</si>
  <si>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</si>
  <si>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</si>
  <si>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</si>
  <si>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</si>
  <si>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</si>
  <si>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</si>
  <si>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</si>
  <si>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</si>
  <si>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</si>
  <si>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</si>
  <si>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</si>
  <si>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</si>
  <si>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</si>
  <si>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</si>
  <si>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</si>
  <si>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</si>
  <si>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</si>
  <si>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</si>
  <si>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</si>
  <si>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</si>
  <si>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</si>
  <si>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</si>
  <si>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</si>
  <si>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</si>
  <si>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</si>
  <si>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</si>
  <si>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</si>
  <si>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</si>
  <si>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</si>
  <si>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</si>
  <si>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</si>
  <si>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</si>
  <si>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</si>
  <si>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</si>
  <si>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</si>
  <si>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</si>
  <si>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</si>
  <si>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</si>
  <si>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</si>
  <si>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</si>
  <si>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</si>
  <si>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</si>
  <si>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</si>
  <si>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</si>
  <si>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</si>
  <si>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</si>
  <si>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</si>
  <si>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</si>
  <si>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</si>
  <si>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</si>
  <si>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</si>
  <si>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</si>
  <si>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</si>
  <si>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</si>
  <si>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</si>
  <si>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</si>
  <si>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</si>
  <si>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</si>
  <si>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</si>
  <si>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</si>
  <si>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</si>
  <si>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</si>
  <si>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</si>
  <si>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</si>
  <si>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</si>
  <si>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</si>
  <si>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</si>
  <si>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</si>
  <si>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</si>
  <si>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</si>
  <si>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</si>
  <si>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</si>
  <si>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</si>
  <si>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</si>
  <si>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</si>
  <si>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</si>
  <si>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</si>
  <si>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</si>
  <si>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</si>
  <si>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</si>
  <si>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</si>
  <si>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</si>
  <si>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</si>
  <si>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</si>
  <si>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</si>
  <si>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</si>
  <si>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</si>
  <si>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</si>
  <si>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</si>
  <si>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</si>
  <si>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</si>
  <si>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</si>
  <si>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</si>
  <si>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</si>
  <si>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</si>
  <si>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</si>
  <si>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</si>
  <si>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</si>
  <si>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</si>
  <si>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</si>
  <si>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</si>
  <si>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</si>
  <si>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</si>
  <si>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</si>
  <si>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</si>
  <si>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</si>
  <si>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</si>
  <si>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</si>
  <si>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</si>
  <si>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</si>
  <si>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</si>
  <si>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</si>
  <si>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</si>
  <si>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</si>
  <si>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</si>
  <si>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</si>
  <si>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</si>
  <si>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</si>
  <si>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</si>
  <si>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</si>
  <si>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</si>
  <si>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</si>
  <si>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</si>
  <si>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</si>
  <si>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</si>
  <si>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</si>
  <si>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</si>
  <si>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</si>
  <si>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</si>
  <si>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</si>
  <si>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</si>
  <si>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</si>
  <si>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</si>
  <si>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</si>
  <si>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</si>
  <si>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</si>
  <si>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</si>
  <si>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</si>
  <si>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</si>
  <si>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</si>
  <si>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</si>
  <si>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</si>
  <si>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</si>
  <si>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</si>
  <si>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</si>
  <si>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</si>
  <si>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</si>
  <si>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</si>
  <si>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</si>
  <si>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</si>
  <si>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</si>
  <si>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</si>
  <si>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</si>
  <si>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</si>
  <si>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</si>
  <si>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</si>
  <si>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</si>
  <si>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</si>
  <si>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</si>
  <si>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</si>
  <si>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</si>
  <si>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</si>
  <si>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</si>
  <si>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</si>
  <si>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</si>
  <si>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</si>
  <si>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</si>
  <si>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</si>
  <si>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</si>
  <si>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</si>
  <si>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</si>
  <si>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</si>
  <si>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</si>
  <si>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</si>
  <si>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</si>
  <si>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</si>
  <si>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</si>
  <si>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</si>
  <si>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</si>
  <si>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</si>
  <si>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</si>
  <si>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</si>
  <si>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</si>
  <si>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</si>
  <si>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</si>
  <si>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</si>
  <si>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</si>
  <si>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</si>
  <si>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</si>
  <si>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</si>
  <si>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</si>
  <si>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</si>
  <si>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</si>
  <si>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</si>
  <si>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</si>
  <si>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</si>
  <si>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</si>
  <si>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</si>
  <si>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</si>
  <si>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</si>
  <si>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</si>
  <si>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</si>
  <si>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</si>
  <si>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</si>
  <si>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</si>
  <si>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</si>
  <si>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</si>
  <si>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</si>
  <si>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</si>
  <si>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</si>
  <si>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</si>
  <si>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</si>
  <si>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</si>
  <si>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</si>
  <si>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</si>
  <si>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</si>
  <si>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</si>
  <si>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</si>
  <si>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</si>
  <si>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</si>
  <si>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</si>
  <si>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</si>
  <si>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</si>
  <si>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</si>
  <si>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</si>
  <si>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</si>
  <si>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</si>
  <si>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</si>
  <si>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</si>
  <si>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</si>
  <si>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</si>
  <si>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</si>
  <si>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</si>
  <si>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</si>
  <si>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</si>
  <si>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</si>
  <si>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</si>
  <si>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</si>
  <si>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</si>
  <si>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</si>
  <si>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</si>
  <si>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</si>
  <si>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</si>
  <si>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</si>
  <si>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</si>
  <si>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</si>
  <si>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</si>
  <si>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</si>
  <si>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</si>
  <si>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</si>
  <si>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</si>
  <si>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</si>
  <si>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</si>
  <si>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</si>
  <si>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</si>
  <si>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</si>
  <si>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</si>
  <si>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</si>
  <si>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</si>
  <si>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</si>
  <si>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</si>
  <si>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</si>
  <si>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</si>
  <si>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</si>
  <si>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</si>
  <si>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</si>
  <si>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</si>
  <si>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</si>
  <si>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</si>
  <si>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</si>
  <si>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</si>
  <si>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</si>
  <si>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</si>
  <si>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</si>
  <si>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</si>
  <si>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</si>
  <si>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</si>
  <si>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</si>
  <si>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</si>
  <si>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</si>
  <si>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</si>
  <si>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</si>
  <si>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</si>
  <si>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</si>
  <si>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</si>
  <si>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</si>
  <si>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</si>
  <si>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</si>
  <si>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</si>
  <si>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</si>
  <si>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</si>
  <si>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</si>
  <si>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</si>
  <si>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</si>
  <si>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</si>
  <si>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</si>
  <si>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</si>
  <si>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</si>
  <si>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</si>
  <si>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</si>
  <si>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</si>
  <si>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</si>
  <si>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</si>
  <si>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</si>
  <si>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</si>
  <si>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</si>
  <si>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</si>
  <si>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</si>
  <si>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</si>
  <si>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</si>
  <si>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</si>
  <si>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</si>
  <si>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</si>
  <si>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</si>
  <si>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</si>
  <si>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</si>
  <si>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</si>
  <si>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</si>
  <si>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</si>
  <si>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</si>
  <si>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</si>
  <si>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</si>
  <si>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</si>
  <si>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</si>
  <si>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</si>
  <si>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</si>
  <si>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</si>
  <si>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</si>
  <si>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</si>
  <si>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</si>
  <si>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</si>
  <si>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</si>
  <si>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</si>
  <si>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</si>
  <si>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</si>
  <si>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</si>
  <si>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</si>
  <si>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</si>
  <si>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</si>
  <si>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</si>
  <si>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</si>
  <si>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</si>
  <si>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</si>
  <si>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</si>
  <si>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</si>
  <si>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</si>
  <si>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</si>
  <si>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</si>
  <si>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</si>
  <si>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</si>
  <si>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</si>
  <si>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</si>
  <si>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</si>
  <si>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</si>
  <si>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</si>
  <si>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</si>
  <si>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</si>
  <si>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</si>
  <si>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</si>
  <si>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</si>
  <si>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</si>
  <si>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</si>
  <si>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</si>
  <si>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</si>
  <si>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</si>
  <si>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</si>
  <si>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</si>
  <si>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</si>
  <si>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</si>
  <si>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</si>
  <si>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</si>
  <si>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</si>
  <si>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</si>
  <si>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</si>
  <si>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</si>
  <si>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</si>
  <si>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</si>
  <si>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</si>
  <si>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</si>
  <si>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</si>
  <si>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</si>
  <si>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</si>
  <si>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</si>
  <si>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</si>
  <si>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</si>
  <si>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</si>
  <si>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</si>
  <si>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</si>
  <si>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</si>
  <si>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</si>
  <si>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</si>
  <si>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</si>
  <si>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</si>
  <si>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</si>
  <si>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</si>
  <si>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</si>
  <si>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</si>
  <si>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</si>
  <si>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</si>
  <si>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</si>
  <si>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</si>
  <si>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</si>
  <si>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</si>
  <si>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</si>
  <si>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</si>
  <si>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</si>
  <si>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</si>
  <si>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</si>
  <si>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</si>
  <si>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</si>
  <si>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</si>
  <si>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</si>
  <si>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</si>
  <si>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</si>
  <si>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</si>
  <si>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</si>
  <si>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</si>
  <si>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</si>
  <si>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</si>
  <si>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</si>
  <si>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</si>
  <si>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</si>
  <si>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</si>
  <si>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</si>
  <si>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</si>
  <si>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</si>
  <si>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</si>
  <si>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</si>
  <si>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</si>
  <si>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</si>
  <si>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</si>
  <si>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</si>
  <si>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</si>
  <si>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</si>
  <si>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</si>
  <si>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</si>
  <si>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</si>
  <si>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</si>
  <si>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</si>
  <si>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</si>
  <si>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</si>
  <si>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</si>
  <si>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</si>
  <si>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</si>
  <si>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</si>
  <si>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</si>
  <si>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</si>
  <si>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</si>
  <si>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</si>
  <si>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</si>
  <si>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</si>
  <si>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</si>
  <si>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</si>
  <si>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</si>
  <si>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</si>
  <si>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</si>
  <si>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</si>
  <si>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</si>
  <si>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</si>
  <si>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</si>
  <si>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</si>
  <si>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</si>
  <si>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</si>
  <si>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</si>
  <si>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</si>
  <si>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</si>
  <si>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</si>
  <si>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</si>
  <si>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</si>
  <si>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</si>
  <si>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</si>
  <si>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</si>
  <si>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</si>
  <si>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</si>
  <si>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</si>
  <si>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</si>
  <si>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</si>
  <si>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</si>
  <si>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</si>
  <si>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</si>
  <si>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</si>
  <si>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</si>
  <si>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</si>
  <si>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</si>
  <si>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</si>
  <si>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</si>
  <si>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</si>
  <si>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</si>
  <si>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</si>
  <si>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</si>
  <si>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</si>
  <si>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</si>
  <si>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</si>
  <si>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</si>
  <si>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</si>
  <si>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</si>
  <si>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</si>
  <si>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</si>
  <si>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</si>
  <si>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</si>
  <si>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</si>
  <si>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</si>
  <si>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</si>
  <si>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</si>
  <si>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</si>
  <si>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</si>
  <si>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</si>
  <si>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</si>
  <si>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</si>
  <si>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</si>
  <si>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</si>
  <si>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</si>
  <si>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</si>
  <si>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</si>
  <si>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</si>
  <si>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</si>
  <si>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</si>
  <si>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</si>
  <si>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</si>
  <si>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</si>
  <si>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</si>
  <si>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</si>
  <si>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</si>
  <si>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</si>
  <si>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</si>
  <si>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</si>
  <si>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</si>
  <si>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</si>
  <si>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</si>
  <si>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</si>
  <si>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</si>
  <si>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</si>
  <si>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</si>
  <si>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</si>
  <si>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</si>
  <si>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</si>
  <si>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</si>
  <si>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</si>
  <si>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</si>
  <si>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</si>
  <si>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</si>
  <si>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</si>
  <si>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</si>
  <si>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</si>
  <si>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</si>
  <si>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</si>
  <si>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</si>
  <si>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</si>
  <si>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</si>
  <si>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</si>
  <si>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</si>
  <si>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</si>
  <si>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</si>
  <si>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</si>
  <si>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</si>
  <si>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</si>
  <si>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</si>
  <si>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</si>
  <si>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</si>
  <si>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</si>
  <si>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</si>
  <si>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</si>
  <si>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</si>
  <si>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</si>
  <si>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</si>
  <si>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</si>
  <si>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</si>
  <si>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</si>
  <si>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</si>
  <si>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</si>
  <si>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</si>
  <si>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</si>
  <si>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</si>
  <si>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</si>
  <si>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</si>
  <si>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</si>
  <si>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</si>
  <si>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</si>
  <si>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</si>
  <si>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</si>
  <si>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</si>
  <si>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</si>
  <si>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</si>
  <si>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</si>
  <si>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</si>
  <si>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</si>
  <si>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</si>
  <si>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</si>
  <si>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</si>
  <si>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</si>
  <si>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</si>
  <si>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</si>
  <si>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</si>
  <si>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</si>
  <si>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</si>
  <si>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</si>
  <si>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</si>
  <si>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</si>
  <si>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</si>
  <si>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</si>
  <si>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</si>
  <si>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</si>
  <si>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</si>
  <si>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</si>
  <si>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</si>
  <si>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</si>
  <si>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</si>
  <si>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</si>
  <si>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</si>
  <si>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</si>
  <si>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</si>
  <si>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</si>
  <si>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</si>
  <si>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</si>
  <si>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</si>
  <si>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</si>
  <si>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</si>
  <si>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</si>
  <si>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</si>
  <si>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</si>
  <si>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</si>
  <si>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</si>
  <si>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</si>
  <si>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</si>
  <si>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</si>
  <si>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</si>
  <si>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</si>
  <si>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</si>
  <si>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</si>
  <si>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</si>
  <si>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</si>
  <si>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</si>
  <si>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</si>
  <si>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</si>
  <si>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</si>
  <si>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</si>
  <si>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</si>
  <si>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</si>
  <si>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</si>
  <si>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</si>
  <si>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</si>
  <si>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</si>
  <si>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</si>
  <si>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</si>
  <si>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</si>
  <si>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</si>
  <si>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</si>
  <si>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</si>
  <si>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</si>
  <si>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</si>
  <si>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</si>
  <si>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</si>
  <si>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</si>
  <si>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</si>
  <si>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</si>
  <si>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</si>
  <si>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</si>
  <si>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</si>
  <si>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</si>
  <si>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</si>
  <si>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</si>
  <si>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</si>
  <si>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</si>
  <si>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</si>
  <si>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</si>
  <si>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</si>
  <si>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</si>
  <si>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</si>
  <si>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</si>
  <si>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</si>
  <si>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</si>
  <si>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</si>
  <si>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</si>
  <si>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</si>
  <si>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</si>
  <si>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</si>
  <si>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</si>
  <si>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</si>
  <si>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</si>
  <si>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</si>
  <si>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</si>
  <si>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</si>
  <si>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</si>
  <si>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</si>
  <si>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</si>
  <si>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</si>
  <si>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</si>
  <si>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</si>
  <si>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</si>
  <si>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</si>
  <si>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</si>
  <si>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</si>
  <si>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</si>
  <si>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</si>
  <si>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</si>
  <si>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</si>
  <si>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</si>
  <si>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</si>
  <si>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</si>
  <si>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</si>
  <si>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</si>
  <si>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</si>
  <si>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</si>
  <si>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</si>
  <si>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</si>
  <si>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</si>
  <si>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</si>
  <si>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</si>
  <si>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</si>
  <si>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</si>
  <si>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</si>
  <si>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</si>
  <si>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</si>
  <si>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</si>
  <si>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</si>
  <si>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</si>
  <si>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</si>
  <si>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</si>
  <si>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</si>
  <si>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</si>
  <si>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</si>
  <si>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</si>
  <si>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</si>
  <si>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</si>
  <si>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</si>
  <si>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</si>
  <si>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</si>
  <si>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</si>
  <si>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</si>
  <si>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</si>
  <si>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</si>
  <si>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</si>
  <si>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</si>
  <si>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</si>
  <si>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</si>
  <si>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</si>
  <si>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</si>
  <si>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</si>
  <si>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</si>
  <si>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</si>
  <si>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</si>
  <si>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</si>
  <si>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</si>
  <si>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</si>
  <si>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</si>
  <si>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</si>
  <si>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</si>
  <si>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</si>
  <si>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</si>
  <si>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</si>
  <si>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</si>
  <si>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</si>
  <si>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</si>
  <si>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</si>
  <si>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</si>
  <si>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</si>
  <si>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</si>
  <si>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</si>
  <si>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</si>
  <si>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</si>
  <si>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</si>
  <si>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</si>
  <si>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</si>
  <si>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</si>
  <si>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</si>
  <si>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</si>
  <si>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</si>
  <si>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</si>
  <si>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</si>
  <si>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</si>
  <si>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</si>
  <si>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</si>
  <si>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</si>
  <si>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</si>
  <si>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</si>
  <si>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</si>
  <si>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</si>
  <si>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</si>
  <si>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</si>
  <si>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</si>
  <si>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</si>
  <si>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</si>
  <si>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</si>
  <si>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</si>
  <si>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</si>
  <si>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</si>
  <si>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</si>
  <si>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</si>
  <si>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</si>
  <si>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</si>
  <si>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</si>
  <si>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</si>
  <si>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</si>
  <si>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</si>
  <si>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</si>
  <si>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</si>
  <si>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</si>
  <si>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</si>
  <si>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</si>
  <si>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</si>
  <si>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</si>
  <si>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</si>
  <si>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</si>
  <si>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</si>
  <si>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</si>
  <si>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</si>
  <si>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</si>
  <si>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</si>
  <si>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</si>
  <si>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</si>
  <si>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</si>
  <si>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</si>
  <si>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</si>
  <si>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</si>
  <si>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</si>
  <si>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</si>
  <si>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</si>
  <si>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</si>
  <si>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</si>
  <si>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</si>
  <si>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</si>
  <si>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</si>
  <si>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</si>
  <si>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</si>
  <si>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</si>
  <si>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</si>
  <si>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</si>
  <si>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</si>
  <si>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</si>
  <si>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</si>
  <si>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</si>
  <si>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</si>
  <si>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</si>
  <si>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</si>
  <si>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</si>
  <si>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</si>
  <si>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</si>
  <si>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</si>
  <si>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</si>
  <si>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</si>
  <si>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</si>
  <si>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</si>
  <si>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</si>
  <si>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</si>
  <si>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</si>
  <si>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</si>
  <si>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</si>
  <si>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</si>
  <si>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</si>
  <si>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</si>
  <si>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</si>
  <si>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</si>
  <si>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</si>
  <si>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</si>
  <si>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</si>
  <si>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</si>
  <si>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</si>
  <si>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</si>
  <si>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</si>
  <si>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</si>
  <si>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</si>
  <si>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</si>
  <si>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</si>
  <si>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</si>
  <si>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</si>
  <si>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</si>
  <si>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</si>
  <si>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</si>
  <si>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</si>
  <si>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</si>
  <si>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</si>
  <si>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</si>
  <si>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</si>
  <si>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</si>
  <si>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</si>
  <si>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</si>
  <si>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</si>
  <si>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</si>
  <si>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</si>
  <si>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</si>
  <si>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</si>
  <si>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</si>
  <si>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</si>
  <si>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</si>
  <si>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</si>
  <si>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</si>
  <si>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</si>
  <si>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</si>
  <si>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</si>
  <si>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</si>
  <si>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</si>
  <si>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</si>
  <si>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</si>
  <si>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</si>
  <si>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</si>
  <si>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</si>
  <si>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</si>
  <si>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</si>
  <si>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</si>
  <si>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</si>
  <si>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</si>
  <si>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</si>
  <si>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</si>
  <si>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</si>
  <si>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</si>
  <si>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</si>
  <si>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</si>
  <si>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</si>
  <si>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</si>
  <si>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</si>
  <si>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</si>
  <si>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</si>
  <si>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</si>
  <si>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</si>
  <si>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</si>
  <si>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</si>
  <si>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</si>
  <si>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</si>
  <si>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</si>
  <si>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</si>
  <si>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</si>
  <si>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</si>
  <si>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</si>
  <si>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</si>
  <si>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</si>
  <si>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</si>
  <si>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</si>
  <si>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</si>
  <si>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</si>
  <si>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</si>
  <si>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</si>
  <si>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</si>
  <si>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</si>
  <si>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</si>
  <si>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</si>
  <si>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</si>
  <si>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</si>
  <si>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</si>
  <si>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</si>
  <si>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</si>
  <si>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</si>
  <si>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</si>
  <si>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</si>
  <si>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</si>
  <si>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</si>
  <si>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</si>
  <si>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</si>
  <si>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</si>
  <si>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</si>
  <si>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</si>
  <si>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</si>
  <si>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</si>
  <si>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</si>
  <si>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</si>
  <si>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</si>
  <si>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</si>
  <si>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</si>
  <si>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</si>
  <si>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</si>
  <si>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</si>
  <si>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</si>
  <si>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</si>
  <si>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</si>
  <si>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</si>
  <si>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</si>
  <si>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</si>
  <si>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</si>
  <si>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</si>
  <si>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</si>
  <si>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</si>
  <si>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</si>
  <si>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</si>
  <si>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</si>
  <si>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</si>
  <si>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</si>
  <si>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</si>
  <si>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</si>
  <si>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</si>
  <si>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</si>
  <si>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</si>
  <si>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</si>
  <si>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</si>
  <si>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</si>
  <si>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</si>
  <si>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</si>
  <si>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</si>
  <si>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</si>
  <si>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</si>
  <si>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</si>
  <si>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</si>
  <si>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</si>
  <si>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</si>
  <si>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</si>
  <si>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</si>
  <si>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</si>
  <si>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</si>
  <si>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</si>
  <si>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</si>
  <si>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</si>
  <si>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</si>
  <si>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</si>
  <si>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</si>
  <si>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</si>
  <si>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</si>
  <si>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</si>
  <si>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</si>
  <si>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</si>
  <si>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</si>
  <si>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</si>
  <si>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</si>
  <si>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</si>
  <si>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</si>
  <si>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</si>
  <si>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</si>
  <si>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</si>
  <si>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</si>
  <si>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</si>
  <si>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</si>
  <si>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</si>
  <si>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</si>
  <si>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</si>
  <si>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</si>
  <si>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</si>
  <si>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</si>
  <si>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</si>
  <si>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</si>
  <si>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</si>
  <si>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</si>
  <si>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</si>
  <si>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</si>
  <si>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</si>
  <si>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 Ratios are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</si>
  <si>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</si>
  <si>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</si>
  <si>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</si>
  <si>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</si>
  <si>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</si>
  <si>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</si>
  <si>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</si>
  <si>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</si>
  <si>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</si>
  <si>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</si>
  <si>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</si>
  <si>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</si>
  <si>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</si>
  <si>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</si>
  <si>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</si>
  <si>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</si>
  <si>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</si>
  <si>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</si>
  <si>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</si>
  <si>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</si>
  <si>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</si>
  <si>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</si>
  <si>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</si>
  <si>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</si>
  <si>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</si>
  <si>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</si>
  <si>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</si>
  <si>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</si>
  <si>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</si>
  <si>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</si>
  <si>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</si>
  <si>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</si>
  <si>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</si>
  <si>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</si>
  <si>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</si>
  <si>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</si>
  <si>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</si>
  <si>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</si>
  <si>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</si>
  <si>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</si>
  <si>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</si>
  <si>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</si>
  <si>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</si>
  <si>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</si>
  <si>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</si>
  <si>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</si>
  <si>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</si>
  <si>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</si>
  <si>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</si>
  <si>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</si>
  <si>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</si>
  <si>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</si>
  <si>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</si>
  <si>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</si>
  <si>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</si>
  <si>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</si>
  <si>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</si>
  <si>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</si>
  <si>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</si>
  <si>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</si>
  <si>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</si>
  <si>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</si>
  <si>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</si>
  <si>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</si>
  <si>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</si>
  <si>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</si>
  <si>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</si>
  <si>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</si>
  <si>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</si>
  <si>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</si>
  <si>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</si>
  <si>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</si>
  <si>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</si>
  <si>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</si>
  <si>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</si>
  <si>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</si>
  <si>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</si>
  <si>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</si>
  <si>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</si>
  <si>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</si>
  <si>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</si>
  <si>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</si>
  <si>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</si>
  <si>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</si>
  <si>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</si>
  <si>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</si>
  <si>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</si>
  <si>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</si>
  <si>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</si>
  <si>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</si>
  <si>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</si>
  <si>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</si>
  <si>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</si>
  <si>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</si>
  <si>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</si>
  <si>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</si>
  <si>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</si>
  <si>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</si>
  <si>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</si>
  <si>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</si>
  <si>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</si>
  <si>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</si>
  <si>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</si>
  <si>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</si>
  <si>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</si>
  <si>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</si>
  <si>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</si>
  <si>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</si>
  <si>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</si>
  <si>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</si>
  <si>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</si>
  <si>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</si>
  <si>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</si>
  <si>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</si>
  <si>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</si>
  <si>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</si>
  <si>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</si>
  <si>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</si>
  <si>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</si>
  <si>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</si>
  <si>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</si>
  <si>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</si>
  <si>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</si>
  <si>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</si>
  <si>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</si>
  <si>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</si>
  <si>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</si>
  <si>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</si>
  <si>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</si>
  <si>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</si>
  <si>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</si>
  <si>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</si>
  <si>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</si>
  <si>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</si>
  <si>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</si>
  <si>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</si>
  <si>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</si>
  <si>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</si>
  <si>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</si>
  <si>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</si>
  <si>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</si>
  <si>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</si>
  <si>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</si>
  <si>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</si>
  <si>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</si>
  <si>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</si>
  <si>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</si>
  <si>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</si>
  <si>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</si>
  <si>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</si>
  <si>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</si>
  <si>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</si>
  <si>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</si>
  <si>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</si>
  <si>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</si>
  <si>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</si>
  <si>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</si>
  <si>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</si>
  <si>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</si>
  <si>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</si>
  <si>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</si>
  <si>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</si>
  <si>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</si>
  <si>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</si>
  <si>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</si>
  <si>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</si>
  <si>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</si>
  <si>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</si>
  <si>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</si>
  <si>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</si>
  <si>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</si>
  <si>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</si>
  <si>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</si>
  <si>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</si>
  <si>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</si>
  <si>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</si>
  <si>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</si>
  <si>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</si>
  <si>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</si>
  <si>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</si>
  <si>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</si>
  <si>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</si>
  <si>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</si>
  <si>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</si>
  <si>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</si>
  <si>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</si>
  <si>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</si>
  <si>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</si>
  <si>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</si>
  <si>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</si>
  <si>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</si>
  <si>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</si>
  <si>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</si>
  <si>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</si>
  <si>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</si>
  <si>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</si>
  <si>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</si>
  <si>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</si>
  <si>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</si>
  <si>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</si>
  <si>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</si>
  <si>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</si>
  <si>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</si>
  <si>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</si>
  <si>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</si>
  <si>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</si>
  <si>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</si>
  <si>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</si>
  <si>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</si>
  <si>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</si>
  <si>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</si>
  <si>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</si>
  <si>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</si>
  <si>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</si>
  <si>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</si>
  <si>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</si>
  <si>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</si>
  <si>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</si>
  <si>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</si>
  <si>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</si>
  <si>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</si>
  <si>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</si>
  <si>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</si>
  <si>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</si>
  <si>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</si>
  <si>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</si>
  <si>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</si>
  <si>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</si>
  <si>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</si>
  <si>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</si>
  <si>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</si>
  <si>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</si>
  <si>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</si>
  <si>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</si>
  <si>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</si>
  <si>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</si>
  <si>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</si>
  <si>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</si>
  <si>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</si>
  <si>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</si>
  <si>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</si>
  <si>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</si>
  <si>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</si>
  <si>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</si>
  <si>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</si>
  <si>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</si>
  <si>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</si>
  <si>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</si>
  <si>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</si>
  <si>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</si>
  <si>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</si>
  <si>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</si>
  <si>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</si>
  <si>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</si>
  <si>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</si>
  <si>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</si>
  <si>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</si>
  <si>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</si>
  <si>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</si>
  <si>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</si>
  <si>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</si>
  <si>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</si>
  <si>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</si>
  <si>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</si>
  <si>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</si>
  <si>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</si>
  <si>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</si>
  <si>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</si>
  <si>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</si>
  <si>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</si>
  <si>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</si>
  <si>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</si>
  <si>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</si>
  <si>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</si>
  <si>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</si>
  <si>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</si>
  <si>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</si>
  <si>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</si>
  <si>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</si>
  <si>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</si>
  <si>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</si>
  <si>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</si>
  <si>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</si>
  <si>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</si>
  <si>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</si>
  <si>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</si>
  <si>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</si>
  <si>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</si>
  <si>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</si>
  <si>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</si>
  <si>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</si>
  <si>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</si>
  <si>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</si>
  <si>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</si>
  <si>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</si>
  <si>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</si>
  <si>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</si>
  <si>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</si>
  <si>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</si>
  <si>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</si>
  <si>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</si>
  <si>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</si>
  <si>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</si>
  <si>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</si>
  <si>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</si>
  <si>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</si>
  <si>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</si>
  <si>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</si>
  <si>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</si>
  <si>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</si>
  <si>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</si>
  <si>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</si>
  <si>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</si>
  <si>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</si>
  <si>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</si>
  <si>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</si>
  <si>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</si>
  <si>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</si>
  <si>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</si>
  <si>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</si>
  <si>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</si>
  <si>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</si>
  <si>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</si>
  <si>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</si>
  <si>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</si>
  <si>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</si>
  <si>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</si>
  <si>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</si>
  <si>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</si>
  <si>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</si>
  <si>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</si>
  <si>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</si>
  <si>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</si>
  <si>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</si>
  <si>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</si>
  <si>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</si>
  <si>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</si>
  <si>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</si>
  <si>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</si>
  <si>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</si>
  <si>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</si>
  <si>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</si>
  <si>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</si>
  <si>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</si>
  <si>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</si>
  <si>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</si>
  <si>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</si>
  <si>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</si>
  <si>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</si>
  <si>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</si>
  <si>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</si>
  <si>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</si>
  <si>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</si>
  <si>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</si>
  <si>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</si>
  <si>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</si>
  <si>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</si>
  <si>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</si>
  <si>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</si>
  <si>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</si>
  <si>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</si>
  <si>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</si>
  <si>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</si>
  <si>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</si>
  <si>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</si>
  <si>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</si>
  <si>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</si>
  <si>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</si>
  <si>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</si>
  <si>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</si>
  <si>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</si>
  <si>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</si>
  <si>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</si>
  <si>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</si>
  <si>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</si>
  <si>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</si>
  <si>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</si>
  <si>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</si>
  <si>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</si>
  <si>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</si>
  <si>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</si>
  <si>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</si>
  <si>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</si>
  <si>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</si>
  <si>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</si>
  <si>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</si>
  <si>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</si>
  <si>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</si>
  <si>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</si>
  <si>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</si>
  <si>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</si>
  <si>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</si>
  <si>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</si>
  <si>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</si>
  <si>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</si>
  <si>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</si>
  <si>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</si>
  <si>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</si>
  <si>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</si>
  <si>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</si>
  <si>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</si>
  <si>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</si>
  <si>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</si>
  <si>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</si>
  <si>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</si>
  <si>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</si>
  <si>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</si>
  <si>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</si>
  <si>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</si>
  <si>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</si>
  <si>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</si>
  <si>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</si>
  <si>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</si>
  <si>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</si>
  <si>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</si>
  <si>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</si>
  <si>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</si>
  <si>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</si>
  <si>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</si>
  <si>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</si>
  <si>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</si>
  <si>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</si>
  <si>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</si>
  <si>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</si>
  <si>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</si>
  <si>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</si>
  <si>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</si>
  <si>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</si>
  <si>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</si>
  <si>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</si>
  <si>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</si>
  <si>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</si>
  <si>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</si>
  <si>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</si>
  <si>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</si>
  <si>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</si>
  <si>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</si>
  <si>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</si>
  <si>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</si>
  <si>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</si>
  <si>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</si>
  <si>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</si>
  <si>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</si>
  <si>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</si>
  <si>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</si>
  <si>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</si>
  <si>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</si>
  <si>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</si>
  <si>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</si>
  <si>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</si>
  <si>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</si>
  <si>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</si>
  <si>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</si>
  <si>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</si>
  <si>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</si>
  <si>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</si>
  <si>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</si>
  <si>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</si>
  <si>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</si>
  <si>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</si>
  <si>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</si>
  <si>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</si>
  <si>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</si>
  <si>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</si>
  <si>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</si>
  <si>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</si>
  <si>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</si>
  <si>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</si>
  <si>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</si>
  <si>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</si>
  <si>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</si>
  <si>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</si>
  <si>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</si>
  <si>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</si>
  <si>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</si>
  <si>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</si>
  <si>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</si>
  <si>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</si>
  <si>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</si>
  <si>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</si>
  <si>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</si>
  <si>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</si>
  <si>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</si>
  <si>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</si>
  <si>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</si>
  <si>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</si>
  <si>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</si>
  <si>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</si>
  <si>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</si>
  <si>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</si>
  <si>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</si>
  <si>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</si>
  <si>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</si>
  <si>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</si>
  <si>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</si>
  <si>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</si>
  <si>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</si>
  <si>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</si>
  <si>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</si>
  <si>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</si>
  <si>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</si>
  <si>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</si>
  <si>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</si>
  <si>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</si>
  <si>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</si>
  <si>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</si>
  <si>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</si>
  <si>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</si>
  <si>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</si>
  <si>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</si>
  <si>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</si>
  <si>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</si>
  <si>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</si>
  <si>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</si>
  <si>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</si>
  <si>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</si>
  <si>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</si>
  <si>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</si>
  <si>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</si>
  <si>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</si>
  <si>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</si>
  <si>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</si>
  <si>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</si>
  <si>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</si>
  <si>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</si>
  <si>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</si>
  <si>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</si>
  <si>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</si>
  <si>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</si>
  <si>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</si>
  <si>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</si>
  <si>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</si>
  <si>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</si>
  <si>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</si>
  <si>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</si>
  <si>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</si>
  <si>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</si>
  <si>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</si>
  <si>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</si>
  <si>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</si>
  <si>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</si>
  <si>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</si>
  <si>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</si>
  <si>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</si>
  <si>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</si>
  <si>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</si>
  <si>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</si>
  <si>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</si>
  <si>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</si>
  <si>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</si>
  <si>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</si>
  <si>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</si>
  <si>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</si>
  <si>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</si>
  <si>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</si>
  <si>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</si>
  <si>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</si>
  <si>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</si>
  <si>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</si>
  <si>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</si>
  <si>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</si>
  <si>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</si>
  <si>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</si>
  <si>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</si>
  <si>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</si>
  <si>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</si>
  <si>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</si>
  <si>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</si>
  <si>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</si>
  <si>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</si>
  <si>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</si>
  <si>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</si>
  <si>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</si>
  <si>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</si>
  <si>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</si>
  <si>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</si>
  <si>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</si>
  <si>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</si>
  <si>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</si>
  <si>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</si>
  <si>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</si>
  <si>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</si>
  <si>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</si>
  <si>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</si>
  <si>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</si>
  <si>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</si>
  <si>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</si>
  <si>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</si>
  <si>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</si>
  <si>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</si>
  <si>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</si>
  <si>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</si>
  <si>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</si>
  <si>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</si>
  <si>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</si>
  <si>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</si>
  <si>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</si>
  <si>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</si>
  <si>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</si>
  <si>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</si>
  <si>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</si>
  <si>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</si>
  <si>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</si>
  <si>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</si>
  <si>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</si>
  <si>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</si>
  <si>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</si>
  <si>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</si>
  <si>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</si>
  <si>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</si>
  <si>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</si>
  <si>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</si>
  <si>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</si>
  <si>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</si>
  <si>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</si>
  <si>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</si>
  <si>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</si>
  <si>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</si>
  <si>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</si>
  <si>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</si>
  <si>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</si>
  <si>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</si>
  <si>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</si>
  <si>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</si>
  <si>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</si>
  <si>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</si>
  <si>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</si>
  <si>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</si>
  <si>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</si>
  <si>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</si>
  <si>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</si>
  <si>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</si>
  <si>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</si>
  <si>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</si>
  <si>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</si>
  <si>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</si>
  <si>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</si>
  <si>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</si>
  <si>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</si>
  <si>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</si>
  <si>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</si>
  <si>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</si>
  <si>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</si>
  <si>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</si>
  <si>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</si>
  <si>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</si>
  <si>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</si>
  <si>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</si>
  <si>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</si>
  <si>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</si>
  <si>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</si>
  <si>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</si>
  <si>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</si>
  <si>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</si>
  <si>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</si>
  <si>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</si>
  <si>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</si>
  <si>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</si>
  <si>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</si>
  <si>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</si>
  <si>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</si>
  <si>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</si>
  <si>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</si>
  <si>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</si>
  <si>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</si>
  <si>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</si>
  <si>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</si>
  <si>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</si>
  <si>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</si>
  <si>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</si>
  <si>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</si>
  <si>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</si>
  <si>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</si>
  <si>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</si>
  <si>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</si>
  <si>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</si>
  <si>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</si>
  <si>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</si>
  <si>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</si>
  <si>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</si>
  <si>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</si>
  <si>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</si>
  <si>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</si>
  <si>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</si>
  <si>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</si>
  <si>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</si>
  <si>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</si>
  <si>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</si>
  <si>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</si>
  <si>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</si>
  <si>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</si>
  <si>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</si>
  <si>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</si>
  <si>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</si>
  <si>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</si>
  <si>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</si>
  <si>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</si>
  <si>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</si>
  <si>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</si>
  <si>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</si>
  <si>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</si>
  <si>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</si>
  <si>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</si>
  <si>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</si>
  <si>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</si>
  <si>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</si>
  <si>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</si>
  <si>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</si>
  <si>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</si>
  <si>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</si>
  <si>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</si>
  <si>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</si>
  <si>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</si>
  <si>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</si>
  <si>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</si>
  <si>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</si>
  <si>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</si>
  <si>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</si>
  <si>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</si>
  <si>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</si>
  <si>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</si>
  <si>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</si>
  <si>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</si>
  <si>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</si>
  <si>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</si>
  <si>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</si>
  <si>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</si>
  <si>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</si>
  <si>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</si>
  <si>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</si>
  <si>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</si>
  <si>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</si>
  <si>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</si>
  <si>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</si>
  <si>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</si>
  <si>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</si>
  <si>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</si>
  <si>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</si>
  <si>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</si>
  <si>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</si>
  <si>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</si>
  <si>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</si>
  <si>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</si>
  <si>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</si>
  <si>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</si>
  <si>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</si>
  <si>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</si>
  <si>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</si>
  <si>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</si>
  <si>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</si>
  <si>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</si>
  <si>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</si>
  <si>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</si>
  <si>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</si>
  <si>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</si>
  <si>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</si>
  <si>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</si>
  <si>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</si>
  <si>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</si>
  <si>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</si>
  <si>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</si>
  <si>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</si>
  <si>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</si>
  <si>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</si>
  <si>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</si>
  <si>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</si>
  <si>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</si>
  <si>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</si>
  <si>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</si>
  <si>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</si>
  <si>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</si>
  <si>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</si>
  <si>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</si>
  <si>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</si>
  <si>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</si>
  <si>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</si>
  <si>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</si>
  <si>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</si>
  <si>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</si>
  <si>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</si>
  <si>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</si>
  <si>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</si>
  <si>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</si>
  <si>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</si>
  <si>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</si>
  <si>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</si>
  <si>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</si>
  <si>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</si>
  <si>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</si>
  <si>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</si>
  <si>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</si>
  <si>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</si>
  <si>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</si>
  <si>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</si>
  <si>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</si>
  <si>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</si>
  <si>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</si>
  <si>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</si>
  <si>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</si>
  <si>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</si>
  <si>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</si>
  <si>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</si>
  <si>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</si>
  <si>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</si>
  <si>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</si>
  <si>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</si>
  <si>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</si>
  <si>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</si>
  <si>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</si>
  <si>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</si>
  <si>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</si>
  <si>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</si>
  <si>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</si>
  <si>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</si>
  <si>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</si>
  <si>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</si>
  <si>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</si>
  <si>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</si>
  <si>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</si>
  <si>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</si>
  <si>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</si>
  <si>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</si>
  <si>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</si>
  <si>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</si>
  <si>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</si>
  <si>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</si>
  <si>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</si>
  <si>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</si>
  <si>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</si>
  <si>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</si>
  <si>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</si>
  <si>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</si>
  <si>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</si>
  <si>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</si>
  <si>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</si>
  <si>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</si>
  <si>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</si>
  <si>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</si>
  <si>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</si>
  <si>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</si>
  <si>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</si>
  <si>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</si>
  <si>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</si>
  <si>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</si>
  <si>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</si>
  <si>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</si>
  <si>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</si>
  <si>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</si>
  <si>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</si>
  <si>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</si>
  <si>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</si>
  <si>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</si>
  <si>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</si>
  <si>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</si>
  <si>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</si>
  <si>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</si>
  <si>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</si>
  <si>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</si>
  <si>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</si>
  <si>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</si>
  <si>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</si>
  <si>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</si>
  <si>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</si>
  <si>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</si>
  <si>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</si>
  <si>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</si>
  <si>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</si>
  <si>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</si>
  <si>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</si>
  <si>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</si>
  <si>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</si>
  <si>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</si>
  <si>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</si>
  <si>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</si>
  <si>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</si>
  <si>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</si>
  <si>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</si>
  <si>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</si>
  <si>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</si>
  <si>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</si>
  <si>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</si>
  <si>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</si>
  <si>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</si>
  <si>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</si>
  <si>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</si>
  <si>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</si>
  <si>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</si>
  <si>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</si>
  <si>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</si>
  <si>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</si>
  <si>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</si>
  <si>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</si>
  <si>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</si>
  <si>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</si>
  <si>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</si>
  <si>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</si>
  <si>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</si>
  <si>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</si>
  <si>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</si>
  <si>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</si>
  <si>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</si>
  <si>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</si>
  <si>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</si>
  <si>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</si>
  <si>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</si>
  <si>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</si>
  <si>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</si>
  <si>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</si>
  <si>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</si>
  <si>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</si>
  <si>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</si>
  <si>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</si>
  <si>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</si>
  <si>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</si>
  <si>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</si>
  <si>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</si>
  <si>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</si>
  <si>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</si>
  <si>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</si>
  <si>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</si>
  <si>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</si>
  <si>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</si>
  <si>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</si>
  <si>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</si>
  <si>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</si>
  <si>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</si>
  <si>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</si>
  <si>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</si>
  <si>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</si>
  <si>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</si>
  <si>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</si>
  <si>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</si>
  <si>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</si>
  <si>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</si>
  <si>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</si>
  <si>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</si>
  <si>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</si>
  <si>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</si>
  <si>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</si>
  <si>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</si>
  <si>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</si>
  <si>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</si>
  <si>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</si>
  <si>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</si>
  <si>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</si>
  <si>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</si>
  <si>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</si>
  <si>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</si>
  <si>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</si>
  <si>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</si>
  <si>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</si>
  <si>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</si>
  <si>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</si>
  <si>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</si>
  <si>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</si>
  <si>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</si>
  <si>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</si>
  <si>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</si>
  <si>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</si>
  <si>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</si>
  <si>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</si>
  <si>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</si>
  <si>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</si>
  <si>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</si>
  <si>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</si>
  <si>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</si>
  <si>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</si>
  <si>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</si>
  <si>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</si>
  <si>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</si>
  <si>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</si>
  <si>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</si>
  <si>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</si>
  <si>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</si>
  <si>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</si>
  <si>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</si>
  <si>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</si>
  <si>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</si>
  <si>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</si>
  <si>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</si>
  <si>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</si>
  <si>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</si>
  <si>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</si>
  <si>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</si>
  <si>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</si>
  <si>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</si>
  <si>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</si>
  <si>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</si>
  <si>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</si>
  <si>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</si>
  <si>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</si>
  <si>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</si>
  <si>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</si>
  <si>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</si>
  <si>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</si>
  <si>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</si>
  <si>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</si>
  <si>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</si>
  <si>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</si>
  <si>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</si>
  <si>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</si>
  <si>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</si>
  <si>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</si>
  <si>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</si>
  <si>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</si>
  <si>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</si>
  <si>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</si>
  <si>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</si>
  <si>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</si>
  <si>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</si>
  <si>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</si>
  <si>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</si>
  <si>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</si>
  <si>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</si>
  <si>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</si>
  <si>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</si>
  <si>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</si>
  <si>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</si>
  <si>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</si>
  <si>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</si>
  <si>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</si>
  <si>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</si>
  <si>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</si>
  <si>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</si>
  <si>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</si>
  <si>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</si>
  <si>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</si>
  <si>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</si>
  <si>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</si>
  <si>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</si>
  <si>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</si>
  <si>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</si>
  <si>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</si>
  <si>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</si>
  <si>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</si>
  <si>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</si>
  <si>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</si>
  <si>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</si>
  <si>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</si>
  <si>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</si>
  <si>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</si>
  <si>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</si>
  <si>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</si>
  <si>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</si>
  <si>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</si>
  <si>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</si>
  <si>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</si>
  <si>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</si>
  <si>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</si>
  <si>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</si>
  <si>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</si>
  <si>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</si>
  <si>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</si>
  <si>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</si>
  <si>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</si>
  <si>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</si>
  <si>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</si>
  <si>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</si>
  <si>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</si>
  <si>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</si>
  <si>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</si>
  <si>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</si>
  <si>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</si>
  <si>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</si>
  <si>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</si>
  <si>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</si>
  <si>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</si>
  <si>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</si>
  <si>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</si>
  <si>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</si>
  <si>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</si>
  <si>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</si>
  <si>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</si>
  <si>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</si>
  <si>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</si>
  <si>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</si>
  <si>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</si>
  <si>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</si>
  <si>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</si>
  <si>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</si>
  <si>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</si>
  <si>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</si>
  <si>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</si>
  <si>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</si>
  <si>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</si>
  <si>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</si>
  <si>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</si>
  <si>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</si>
  <si>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</si>
  <si>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</si>
  <si>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</si>
  <si>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</si>
  <si>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</si>
  <si>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</si>
  <si>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</si>
  <si>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</si>
  <si>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</si>
  <si>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</si>
  <si>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</si>
  <si>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</si>
  <si>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</si>
  <si>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</si>
  <si>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</si>
  <si>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</si>
  <si>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</si>
  <si>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</si>
  <si>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</si>
  <si>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</si>
  <si>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</si>
  <si>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</si>
  <si>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</si>
  <si>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</si>
  <si>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</si>
  <si>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</si>
  <si>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</si>
  <si>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</si>
  <si>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</si>
  <si>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</si>
  <si>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</si>
  <si>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</si>
  <si>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</si>
  <si>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</si>
  <si>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</si>
  <si>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</si>
  <si>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</si>
  <si>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</si>
  <si>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</si>
  <si>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</si>
  <si>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</si>
  <si>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</si>
  <si>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</si>
  <si>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</si>
  <si>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</si>
  <si>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</si>
  <si>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</si>
  <si>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</si>
  <si>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</si>
  <si>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</si>
  <si>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</si>
  <si>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</si>
  <si>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</si>
  <si>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</si>
  <si>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</si>
  <si>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</si>
  <si>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</si>
  <si>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</si>
  <si>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</si>
  <si>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</si>
  <si>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</si>
  <si>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</si>
  <si>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</si>
  <si>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</si>
  <si>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</si>
  <si>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</si>
  <si>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</si>
  <si>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</si>
  <si>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</si>
  <si>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</si>
  <si>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</si>
  <si>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</si>
  <si>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</si>
  <si>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</si>
  <si>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</si>
  <si>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</si>
  <si>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</si>
  <si>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</si>
  <si>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</si>
  <si>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</si>
  <si>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</si>
  <si>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</si>
  <si>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</si>
  <si>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</si>
  <si>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</si>
  <si>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</si>
  <si>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</si>
  <si>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</si>
  <si>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</si>
  <si>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</si>
  <si>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</si>
  <si>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</si>
  <si>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</si>
  <si>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</si>
  <si>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</si>
  <si>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</si>
  <si>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</si>
  <si>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</si>
  <si>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</si>
  <si>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</si>
  <si>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</si>
  <si>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</si>
  <si>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</si>
  <si>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</si>
  <si>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</si>
  <si>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</si>
  <si>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</si>
  <si>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</si>
  <si>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</si>
  <si>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</si>
  <si>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</si>
  <si>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</si>
  <si>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</si>
  <si>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</si>
  <si>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</si>
  <si>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</si>
  <si>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</si>
  <si>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</si>
  <si>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</si>
  <si>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</si>
  <si>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</si>
  <si>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</si>
  <si>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</si>
  <si>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</si>
  <si>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</si>
  <si>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</si>
  <si>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</si>
  <si>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</si>
  <si>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</si>
  <si>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</si>
  <si>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</si>
  <si>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</si>
  <si>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</si>
  <si>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</si>
  <si>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</si>
  <si>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</si>
  <si>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</si>
  <si>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</si>
  <si>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</si>
  <si>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</si>
  <si>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</si>
  <si>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</si>
  <si>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</si>
  <si>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</si>
  <si>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</si>
  <si>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</si>
  <si>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</si>
  <si>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</si>
  <si>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</si>
  <si>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</si>
  <si>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</si>
  <si>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</si>
  <si>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</si>
  <si>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</si>
  <si>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</si>
  <si>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</si>
  <si>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</si>
  <si>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</si>
  <si>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</si>
  <si>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</si>
  <si>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</si>
  <si>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</si>
  <si>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</si>
  <si>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</si>
  <si>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</si>
  <si>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</si>
  <si>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</si>
  <si>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</si>
  <si>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</si>
  <si>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</si>
  <si>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</si>
  <si>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</si>
  <si>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</si>
  <si>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</si>
  <si>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</si>
  <si>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</si>
  <si>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</si>
  <si>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</si>
  <si>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</si>
  <si>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</si>
  <si>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</si>
  <si>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</si>
  <si>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</si>
  <si>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</si>
  <si>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</si>
  <si>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</si>
  <si>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</si>
  <si>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</si>
  <si>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</si>
  <si>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</si>
  <si>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</si>
  <si>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</si>
  <si>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</si>
  <si>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</si>
  <si>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</si>
  <si>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</si>
  <si>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</si>
  <si>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</si>
  <si>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</si>
  <si>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</si>
  <si>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</si>
  <si>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</si>
  <si>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</si>
  <si>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</si>
  <si>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</si>
  <si>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</si>
  <si>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S0-T24-R28</t>
  </si>
  <si>
    <t>S0-T24-R18 (10 mg), S432-T24-R18 (75 mg)</t>
  </si>
  <si>
    <t>S0-T24-R18 (2 mg), S432-T24-R18 (600 mg)</t>
  </si>
  <si>
    <t>R Dose correction factor</t>
  </si>
  <si>
    <t>Cave! Different dose treatment vs control.</t>
  </si>
  <si>
    <t>Cave! Different dose treatment vs control. Ratios calculated as reported Ratio*Dose(under Rif coadmin)/Dose(control).</t>
  </si>
  <si>
    <t>Cave! Cave! Different dose treatment vs control. Ratios calculated as reported Ratio*Dose(under Rif coadmin)/Dose(control). Also avaiable: Ratio of geom. Mean (90% CI) of CL in L/h: 2.19 (1.99 - 2.40)</t>
  </si>
  <si>
    <t>Cave! Different dose treatment vs control. Ratios calculated as reported Ratio*Dose(under Rif coadmin)/Dose(control). AUCR was calculated with CLiv values.</t>
  </si>
  <si>
    <t>Ahonen 1997</t>
  </si>
  <si>
    <t>https://pubmed.ncbi.nlm.nih.gov/9049584/</t>
  </si>
  <si>
    <t>Fig 1</t>
  </si>
  <si>
    <t>intravenous solution (Diflucan)</t>
  </si>
  <si>
    <t>healthy volunteers, 1 female using oral contraceptive steroids</t>
  </si>
  <si>
    <t>Brammer 1990</t>
  </si>
  <si>
    <t>https://pubmed.ncbi.nlm.nih.gov/2184510/</t>
  </si>
  <si>
    <t>Fluconazole i.v.</t>
  </si>
  <si>
    <t>Fluconazole oral</t>
  </si>
  <si>
    <t>Fig 2</t>
  </si>
  <si>
    <t>oral 400 mg fluconazole (Diflucan)</t>
  </si>
  <si>
    <t>5</t>
  </si>
  <si>
    <t>Ingestion of alcohol, coffee, tea and cola beverages was not allowed during the test day, nor was smoking permitted</t>
  </si>
  <si>
    <t xml:space="preserve">healthy volunteers </t>
  </si>
  <si>
    <t xml:space="preserve">Fluconazole i.v. </t>
  </si>
  <si>
    <t>Fluconazole MD 200 mg oral</t>
  </si>
  <si>
    <t>Fluconazole MD 300 mg oral</t>
  </si>
  <si>
    <t>Fluconazole MD 400 mg oral</t>
  </si>
  <si>
    <t>Fluconazole SD 50 mg oral</t>
  </si>
  <si>
    <t>0-24-48-72-96-120-144-180-192-216-240-264-288-312</t>
  </si>
  <si>
    <t>MD for 14 days</t>
  </si>
  <si>
    <t xml:space="preserve">Fluconazole </t>
  </si>
  <si>
    <t>https://pubmed.ncbi.nlm.nih.gov/9661572/</t>
  </si>
  <si>
    <t>Palkama 1998</t>
  </si>
  <si>
    <t xml:space="preserve">Fluconazole i.v </t>
  </si>
  <si>
    <t>7</t>
  </si>
  <si>
    <t>healthy volunteers, 2 females using contraceptive steroids</t>
  </si>
  <si>
    <t xml:space="preserve">Fluconazole oral </t>
  </si>
  <si>
    <t>https://pubmed.ncbi.nlm.nih.gov/8444063/</t>
  </si>
  <si>
    <t>Ripa 1993</t>
  </si>
  <si>
    <t>https://pubmed.ncbi.nlm.nih.gov/2379224/</t>
  </si>
  <si>
    <t>Fluconazole i.v. 25 mg</t>
  </si>
  <si>
    <t>Shiba 1990</t>
  </si>
  <si>
    <t>Fluconazole i.v. 50 mg</t>
  </si>
  <si>
    <t xml:space="preserve">Table 2 </t>
  </si>
  <si>
    <t>Fluconazole i.v. 25 mg urine</t>
  </si>
  <si>
    <t>Fluconazole i.v. 50 mg urine</t>
  </si>
  <si>
    <t>Fluconazole oral 25 mg</t>
  </si>
  <si>
    <t>Fluconazole oral 50 mg</t>
  </si>
  <si>
    <t>Fluconazole oral 100 mg</t>
  </si>
  <si>
    <t>https://pubmed.ncbi.nlm.nih.gov/15206988/</t>
  </si>
  <si>
    <t>Sobue 2004</t>
  </si>
  <si>
    <t>Fluconazole oral 25 mg urine</t>
  </si>
  <si>
    <t>Fluconazole oral 50 mg urine</t>
  </si>
  <si>
    <t>Fluconazole oral 100 mg urine</t>
  </si>
  <si>
    <t>https://pubmed.ncbi.nlm.nih.gov/7946940/</t>
  </si>
  <si>
    <t>Yeates 1994</t>
  </si>
  <si>
    <t>Fluconazole i.v. healthy</t>
  </si>
  <si>
    <t>mean</t>
  </si>
  <si>
    <t>https://pubmed.ncbi.nlm.nih.gov/1680653/</t>
  </si>
  <si>
    <t>Brammer 1991</t>
  </si>
  <si>
    <t>Fluconazole 50 mg oral</t>
  </si>
  <si>
    <t>https://pubmed.ncbi.nlm.nih.gov/2291673/</t>
  </si>
  <si>
    <t>Thorpe 1990</t>
  </si>
  <si>
    <t>Fluconazole oral without antacida</t>
  </si>
  <si>
    <t xml:space="preserve">Fig 1 </t>
  </si>
  <si>
    <t>https://pubmed.ncbi.nlm.nih.gov/8904618/</t>
  </si>
  <si>
    <t>Fluconazole 100 mg oral</t>
  </si>
  <si>
    <t>Fluconazole 200 mg oral</t>
  </si>
  <si>
    <t>Diflucan</t>
  </si>
  <si>
    <t>MD for 4 days</t>
  </si>
  <si>
    <t xml:space="preserve">MD for 4 days, first dose was 400 mg </t>
  </si>
  <si>
    <t>arit. Mean</t>
  </si>
  <si>
    <t>Fluconazole, Fluconazole-Midazolam-DDI</t>
  </si>
  <si>
    <t>Fluconazole, Fluconazole-Alfentanil-DDI</t>
  </si>
  <si>
    <t>Fluconazole, Fluconazole-Triazolam-DDI</t>
  </si>
  <si>
    <t>Triazolam, Fluconazole-Triazolam-DDI</t>
  </si>
  <si>
    <t>Midazolam placebo</t>
  </si>
  <si>
    <t>Midazolam with perpetrator fluconazole i.v</t>
  </si>
  <si>
    <t>Midazolam with perpetrator fluconazole oral</t>
  </si>
  <si>
    <t>Midazolam, Fluconazole-Midazolam-DDI</t>
  </si>
  <si>
    <t xml:space="preserve">Diflucan </t>
  </si>
  <si>
    <t xml:space="preserve">Triazolam with perpetrator fluconazole 50mg </t>
  </si>
  <si>
    <t xml:space="preserve">Triazolam with perpetrator fluconazole 100mg </t>
  </si>
  <si>
    <t xml:space="preserve">Triazolam with perpetrator fluconazole 200mg </t>
  </si>
  <si>
    <t>Halcion</t>
  </si>
  <si>
    <t>Fluconazole-Triazolam-DDI</t>
  </si>
  <si>
    <t>0-24-48-73</t>
  </si>
  <si>
    <t>0-24-48-74</t>
  </si>
  <si>
    <t>victim administered 1 h after last dose</t>
  </si>
  <si>
    <t>Alfentanil placebo</t>
  </si>
  <si>
    <t>Alfentanil with perpetrator fluconazole i.v.</t>
  </si>
  <si>
    <t>Alfentanil with perpetrator fluconazole po</t>
  </si>
  <si>
    <t>Alfentanil, Fluconazole-Alfentanil-DDI</t>
  </si>
  <si>
    <t>Fluconazole-Alfentanil-DDI</t>
  </si>
  <si>
    <t>Reversible_Inhibition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</si>
</sst>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2"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
      <sz val="8"/>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0" fillId="7" borderId="0" xfId="0"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hyperlink" Target="https://pubmed.ncbi.nlm.nih.gov/9049584/" TargetMode="External"/><Relationship Id="rId55" Type="http://schemas.openxmlformats.org/officeDocument/2006/relationships/comments" Target="../comments1.xml"/><Relationship Id="rId7" Type="http://schemas.openxmlformats.org/officeDocument/2006/relationships/hyperlink" Target="https://link.springer.com/article/10.1007/BF0163913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9" Type="http://schemas.openxmlformats.org/officeDocument/2006/relationships/hyperlink" Target="https://www.ncbi.nlm.nih.gov/pubmed/15289787"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3"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hyperlink" Target="https://pubmed.ncbi.nlm.nih.gov/966157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hyperlink" Target="https://pubmed.ncbi.nlm.nih.gov/8904618/" TargetMode="External"/><Relationship Id="rId3" Type="http://schemas.openxmlformats.org/officeDocument/2006/relationships/hyperlink" Target="https://www.ncbi.nlm.nih.gov/pubmed/25139487"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0" Type="http://schemas.openxmlformats.org/officeDocument/2006/relationships/hyperlink" Target="https://www.ncbi.nlm.nih.gov/pubmed/7554700" TargetMode="External"/><Relationship Id="rId41" Type="http://schemas.openxmlformats.org/officeDocument/2006/relationships/hyperlink" Target="https://pubmed.ncbi.nlm.nih.gov/23674608/" TargetMode="External"/><Relationship Id="rId54"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45"/>
  <sheetViews>
    <sheetView zoomScaleNormal="100" workbookViewId="0">
      <pane xSplit="5" ySplit="2" topLeftCell="BF1304" activePane="bottomRight" state="frozen"/>
      <selection pane="topRight" activeCell="E1" sqref="E1"/>
      <selection pane="bottomLeft" activeCell="A3" sqref="A3"/>
      <selection pane="bottomRight" activeCell="BR1348" sqref="BR1348"/>
    </sheetView>
  </sheetViews>
  <sheetFormatPr defaultColWidth="8.69921875" defaultRowHeight="13.2" x14ac:dyDescent="0.25"/>
  <cols>
    <col min="1" max="1" width="5.8984375" style="91" bestFit="1" customWidth="1"/>
    <col min="2" max="2" width="17.296875" style="229" customWidth="1"/>
    <col min="3" max="3" width="41.69921875" style="259" customWidth="1"/>
    <col min="4" max="4" width="43.69921875" style="229" customWidth="1"/>
    <col min="5" max="5" width="17.8984375" style="3" customWidth="1"/>
    <col min="6" max="6" width="17.3984375" style="26" bestFit="1" customWidth="1"/>
    <col min="7" max="7" width="10.3984375" style="26" bestFit="1" customWidth="1"/>
    <col min="8" max="8" width="11.19921875" style="26" bestFit="1" customWidth="1"/>
    <col min="9" max="9" width="13.3984375" style="26" bestFit="1" customWidth="1"/>
    <col min="10" max="10" width="7.09765625" style="22" bestFit="1" customWidth="1"/>
    <col min="11" max="11" width="13.69921875" style="28" bestFit="1" customWidth="1"/>
    <col min="12" max="12" width="10.5" style="28" bestFit="1" customWidth="1"/>
    <col min="13" max="13" width="7.59765625" style="22" bestFit="1" customWidth="1"/>
    <col min="14" max="14" width="26.5" style="22" bestFit="1" customWidth="1"/>
    <col min="15" max="15" width="11.3984375" style="22" bestFit="1" customWidth="1"/>
    <col min="16" max="16" width="28.3984375" style="22" bestFit="1" customWidth="1"/>
    <col min="17" max="17" width="23.59765625" style="23" bestFit="1" customWidth="1"/>
    <col min="18" max="18" width="27.69921875" style="23" bestFit="1" customWidth="1"/>
    <col min="19" max="19" width="19" style="24" bestFit="1" customWidth="1"/>
    <col min="20" max="20" width="38" style="23" bestFit="1" customWidth="1"/>
    <col min="21" max="21" width="38" style="23" customWidth="1"/>
    <col min="22" max="22" width="8.3984375" style="25" customWidth="1"/>
    <col min="23" max="23" width="9.5" style="65" customWidth="1"/>
    <col min="24" max="24" width="9.59765625" style="106" customWidth="1"/>
    <col min="25" max="25" width="17.5" style="25" customWidth="1"/>
    <col min="26" max="26" width="22.5" style="83" customWidth="1"/>
    <col min="27" max="27" width="4.8984375" style="6" bestFit="1" customWidth="1"/>
    <col min="28" max="28" width="10" style="6" bestFit="1" customWidth="1"/>
    <col min="29" max="29" width="11.59765625" style="5" bestFit="1" customWidth="1"/>
    <col min="30" max="30" width="9" style="5" bestFit="1" customWidth="1"/>
    <col min="31" max="31" width="9.69921875" style="5" bestFit="1" customWidth="1"/>
    <col min="32" max="32" width="5.8984375" style="5" bestFit="1" customWidth="1"/>
    <col min="33" max="33" width="8.8984375" style="5" bestFit="1" customWidth="1"/>
    <col min="34" max="34" width="9.59765625" style="5" bestFit="1" customWidth="1"/>
    <col min="35" max="35" width="5.8984375" style="5" bestFit="1" customWidth="1"/>
    <col min="36" max="36" width="6.3984375" style="5" bestFit="1" customWidth="1"/>
    <col min="37" max="37" width="6" style="6" bestFit="1" customWidth="1"/>
    <col min="38" max="38" width="9" style="6" bestFit="1" customWidth="1"/>
    <col min="39" max="39" width="9.69921875" style="6" bestFit="1" customWidth="1"/>
    <col min="40" max="40" width="5.8984375" style="6" bestFit="1" customWidth="1"/>
    <col min="41" max="41" width="8.8984375" style="6" bestFit="1" customWidth="1"/>
    <col min="42" max="42" width="9.59765625" style="6" bestFit="1" customWidth="1"/>
    <col min="43" max="43" width="5.8984375" style="6" bestFit="1" customWidth="1"/>
    <col min="44" max="44" width="6.3984375" style="6" bestFit="1" customWidth="1"/>
    <col min="45" max="45" width="6" style="5" bestFit="1" customWidth="1"/>
    <col min="46" max="46" width="9" style="5" bestFit="1" customWidth="1"/>
    <col min="47" max="47" width="9.69921875" style="5" bestFit="1" customWidth="1"/>
    <col min="48" max="48" width="5.8984375" style="5" bestFit="1" customWidth="1"/>
    <col min="49" max="49" width="8.8984375" style="5" bestFit="1" customWidth="1"/>
    <col min="50" max="50" width="9.59765625" style="5" bestFit="1" customWidth="1"/>
    <col min="51" max="51" width="5.8984375" style="5" bestFit="1" customWidth="1"/>
    <col min="52" max="52" width="6.3984375" style="5" bestFit="1" customWidth="1"/>
    <col min="53" max="53" width="6" style="6" bestFit="1" customWidth="1"/>
    <col min="54" max="54" width="9" style="6" bestFit="1" customWidth="1"/>
    <col min="55" max="55" width="9.69921875" style="6" bestFit="1" customWidth="1"/>
    <col min="56" max="56" width="5.8984375" style="6" bestFit="1" customWidth="1"/>
    <col min="57" max="57" width="8.8984375" style="6" bestFit="1" customWidth="1"/>
    <col min="58" max="58" width="9.59765625" style="6" bestFit="1" customWidth="1"/>
    <col min="59" max="59" width="5.8984375" style="6" bestFit="1" customWidth="1"/>
    <col min="60" max="60" width="6.3984375" style="6" bestFit="1" customWidth="1"/>
    <col min="61" max="61" width="6" style="5" bestFit="1" customWidth="1"/>
    <col min="62" max="62" width="9" style="5" bestFit="1" customWidth="1"/>
    <col min="63" max="63" width="9.69921875" style="5" bestFit="1" customWidth="1"/>
    <col min="64" max="64" width="5.8984375" style="5" bestFit="1" customWidth="1"/>
    <col min="65" max="65" width="8.8984375" style="5" bestFit="1" customWidth="1"/>
    <col min="66" max="66" width="9.59765625" style="5" bestFit="1" customWidth="1"/>
    <col min="67" max="67" width="5.8984375" style="5" bestFit="1" customWidth="1"/>
    <col min="68" max="68" width="6.3984375" style="5" bestFit="1" customWidth="1"/>
    <col min="69" max="69" width="9.59765625" style="6" bestFit="1" customWidth="1"/>
    <col min="70" max="70" width="69.19921875" style="5" bestFit="1" customWidth="1"/>
    <col min="71" max="71" width="80.19921875" style="2" bestFit="1" customWidth="1"/>
    <col min="72" max="16384" width="8.69921875" style="2"/>
  </cols>
  <sheetData>
    <row r="1" spans="1:70" x14ac:dyDescent="0.25">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5">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5">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5">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5">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5">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5">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5">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5">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5">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5">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5">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5">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5">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5">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5">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5">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5">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5">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5">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5">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5">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5">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5">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5">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5">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5">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5">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5">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5">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5">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5">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5">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5">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5">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5">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5">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5">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5">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5">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5">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5">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5">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5">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5">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5">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5">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5">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5">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5">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1382</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1383</v>
      </c>
    </row>
    <row r="51" spans="1:70" ht="14.25" customHeight="1" x14ac:dyDescent="0.25">
      <c r="A51" s="203">
        <v>49</v>
      </c>
      <c r="B51" s="229" t="s">
        <v>609</v>
      </c>
      <c r="C51" s="262" t="s">
        <v>1394</v>
      </c>
      <c r="D51" s="231" t="s">
        <v>199</v>
      </c>
      <c r="E51" s="123" t="s">
        <v>101</v>
      </c>
      <c r="F51" s="179" t="s">
        <v>102</v>
      </c>
      <c r="G51" s="179" t="s">
        <v>55</v>
      </c>
      <c r="H51" s="179" t="s">
        <v>56</v>
      </c>
      <c r="I51" s="179" t="s">
        <v>1325</v>
      </c>
      <c r="J51" s="176">
        <v>7.5</v>
      </c>
      <c r="K51" s="180"/>
      <c r="L51" s="180" t="s">
        <v>57</v>
      </c>
      <c r="M51" s="176" t="s">
        <v>58</v>
      </c>
      <c r="N51" s="176">
        <v>0</v>
      </c>
      <c r="O51" s="176" t="s">
        <v>59</v>
      </c>
      <c r="P51" s="176"/>
      <c r="Q51" s="177"/>
      <c r="R51" s="177" t="s">
        <v>1326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1327</v>
      </c>
    </row>
    <row r="52" spans="1:70" ht="14.25" customHeight="1" x14ac:dyDescent="0.25">
      <c r="A52" s="203">
        <v>50</v>
      </c>
      <c r="B52" s="229" t="s">
        <v>609</v>
      </c>
      <c r="C52" s="262" t="s">
        <v>1394</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1327</v>
      </c>
    </row>
    <row r="53" spans="1:70" ht="14.25" customHeight="1" x14ac:dyDescent="0.25">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5">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5">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5">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5">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5">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5">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5">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5">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5">
      <c r="A62" s="203">
        <v>60</v>
      </c>
      <c r="B62" s="231" t="s">
        <v>629</v>
      </c>
      <c r="C62" s="261" t="s">
        <v>630</v>
      </c>
      <c r="D62" s="231" t="s">
        <v>1323</v>
      </c>
      <c r="E62" s="123" t="s">
        <v>53</v>
      </c>
      <c r="F62" s="179" t="s">
        <v>102</v>
      </c>
      <c r="G62" s="179" t="s">
        <v>55</v>
      </c>
      <c r="H62" s="179" t="s">
        <v>631</v>
      </c>
      <c r="I62" s="179"/>
      <c r="J62" s="176">
        <v>600</v>
      </c>
      <c r="K62" s="180"/>
      <c r="L62" s="180" t="s">
        <v>57</v>
      </c>
      <c r="M62" s="176" t="s">
        <v>58</v>
      </c>
      <c r="N62" s="176" t="s">
        <v>1142</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1328</v>
      </c>
    </row>
    <row r="63" spans="1:70" ht="14.25" customHeight="1" x14ac:dyDescent="0.25">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5">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5">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5">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5">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5">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5">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5">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5">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5">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5">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5">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5">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5">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5">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5">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5">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5">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5">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5">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5">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5">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5">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5">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5">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5">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5">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5">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5">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5">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5">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5">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5">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5">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5">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5">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5">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5">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5">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5">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5">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5">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5">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5">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5">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5">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5">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5">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5">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5">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5">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5">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5">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5">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5">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5">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5">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5">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5">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5">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5">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5">
      <c r="A124" s="203">
        <v>128</v>
      </c>
      <c r="B124" s="231" t="s">
        <v>662</v>
      </c>
      <c r="C124" s="261" t="s">
        <v>663</v>
      </c>
      <c r="D124" s="231" t="s">
        <v>1377</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1329</v>
      </c>
    </row>
    <row r="125" spans="1:70" ht="14.25" customHeight="1" x14ac:dyDescent="0.25">
      <c r="A125" s="203">
        <v>129</v>
      </c>
      <c r="B125" s="231" t="s">
        <v>662</v>
      </c>
      <c r="C125" s="261" t="s">
        <v>663</v>
      </c>
      <c r="D125" s="231" t="s">
        <v>1378</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1329</v>
      </c>
    </row>
    <row r="126" spans="1:70" ht="14.25" customHeight="1" x14ac:dyDescent="0.25">
      <c r="A126" s="203">
        <v>130</v>
      </c>
      <c r="B126" s="231" t="s">
        <v>662</v>
      </c>
      <c r="C126" s="261" t="s">
        <v>663</v>
      </c>
      <c r="D126" s="231" t="s">
        <v>1379</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1329</v>
      </c>
    </row>
    <row r="127" spans="1:70" ht="14.25" customHeight="1" x14ac:dyDescent="0.25">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1329</v>
      </c>
    </row>
    <row r="128" spans="1:70" ht="14.25" customHeight="1" x14ac:dyDescent="0.25">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1329</v>
      </c>
    </row>
    <row r="129" spans="1:70" ht="14.25" customHeight="1" x14ac:dyDescent="0.25">
      <c r="A129" s="91">
        <v>133</v>
      </c>
      <c r="B129" s="229" t="s">
        <v>1591</v>
      </c>
      <c r="C129" s="263" t="s">
        <v>1419</v>
      </c>
      <c r="D129" s="229" t="s">
        <v>1592</v>
      </c>
      <c r="E129" s="123" t="s">
        <v>1398</v>
      </c>
      <c r="F129" s="179" t="s">
        <v>70</v>
      </c>
      <c r="G129" s="179" t="s">
        <v>55</v>
      </c>
      <c r="H129" s="179" t="s">
        <v>1593</v>
      </c>
      <c r="I129" s="179"/>
      <c r="J129" s="176">
        <v>400</v>
      </c>
      <c r="K129" s="180"/>
      <c r="L129" s="180"/>
      <c r="M129" s="176" t="s">
        <v>58</v>
      </c>
      <c r="N129" s="176">
        <v>0</v>
      </c>
      <c r="O129" s="176" t="s">
        <v>59</v>
      </c>
      <c r="P129" s="176" t="s">
        <v>78</v>
      </c>
      <c r="Q129" s="177" t="s">
        <v>1594</v>
      </c>
      <c r="R129" s="177"/>
      <c r="S129" s="178"/>
      <c r="T129" s="177"/>
      <c r="U129" s="177"/>
      <c r="V129" s="165" t="s">
        <v>435</v>
      </c>
      <c r="W129" s="166"/>
      <c r="Y129" s="165" t="s">
        <v>1595</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1596</v>
      </c>
    </row>
    <row r="130" spans="1:70" ht="14.25" customHeight="1" x14ac:dyDescent="0.25">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5">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5">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5">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5">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5">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5">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5">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5">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5">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5">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5">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5">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5">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5">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5">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5">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5">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5">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5">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5">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5">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1375</v>
      </c>
      <c r="S151" s="178"/>
      <c r="T151" s="177">
        <v>240</v>
      </c>
      <c r="U151" s="177" t="s">
        <v>1374</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5">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1376</v>
      </c>
      <c r="S152" s="178"/>
      <c r="T152" s="177">
        <v>240</v>
      </c>
      <c r="U152" s="177" t="s">
        <v>1374</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5">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5">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5">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5">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5">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5">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5">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5">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5">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5">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5">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5">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5">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5">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5">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5">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5">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5">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5">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5">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5">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5">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5">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5">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5">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5">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5">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5">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5">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5">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5">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5">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5">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5">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5">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5">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5">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5">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5">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5">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5">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5">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5">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5">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5">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5">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5">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5">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5">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5">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5">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5">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5">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5">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5">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5">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5">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5">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5">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5">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5">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5">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5">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5">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5">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5">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5">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5">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5">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5">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5">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5">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5">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5">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5">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5">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5">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5">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5">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5">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5">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5">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5">
      <c r="A235" s="203">
        <v>261</v>
      </c>
      <c r="B235" s="229" t="s">
        <v>749</v>
      </c>
      <c r="C235" s="261" t="s">
        <v>750</v>
      </c>
      <c r="D235" s="229" t="s">
        <v>1380</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5">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5">
      <c r="A237" s="203">
        <v>263</v>
      </c>
      <c r="B237" s="229" t="s">
        <v>749</v>
      </c>
      <c r="C237" s="261" t="s">
        <v>750</v>
      </c>
      <c r="D237" s="229" t="s">
        <v>1381</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5">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5">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5">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5">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5">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5">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5">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1384</v>
      </c>
      <c r="S244" s="178"/>
      <c r="T244" s="177">
        <v>150</v>
      </c>
      <c r="U244" s="177"/>
      <c r="V244" s="165"/>
      <c r="W244" s="166"/>
      <c r="X244" s="166">
        <v>4</v>
      </c>
      <c r="Y244" s="165"/>
      <c r="Z244" s="167" t="s">
        <v>1385</v>
      </c>
      <c r="AA244" s="164">
        <v>10</v>
      </c>
      <c r="AB244" s="164">
        <v>9</v>
      </c>
      <c r="AC244" s="163">
        <f>AVERAGE(19,25,23,23,23,24,22,20,21,20)</f>
        <v>22</v>
      </c>
      <c r="AD244" s="163" t="s">
        <v>1386</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5">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1384</v>
      </c>
      <c r="S245" s="178"/>
      <c r="T245" s="177">
        <v>150</v>
      </c>
      <c r="U245" s="177"/>
      <c r="V245" s="165"/>
      <c r="W245" s="166"/>
      <c r="X245" s="166">
        <v>4</v>
      </c>
      <c r="Y245" s="165"/>
      <c r="Z245" s="167" t="s">
        <v>1385</v>
      </c>
      <c r="AA245" s="164">
        <v>10</v>
      </c>
      <c r="AB245" s="164">
        <v>9</v>
      </c>
      <c r="AC245" s="163">
        <f>AVERAGE(19,25,23,23,23,24,22,20,21,20)</f>
        <v>22</v>
      </c>
      <c r="AD245" s="163" t="s">
        <v>1386</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5">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1387</v>
      </c>
      <c r="S246" s="178"/>
      <c r="T246" s="177"/>
      <c r="U246" s="177"/>
      <c r="V246" s="165"/>
      <c r="W246" s="166"/>
      <c r="X246" s="166"/>
      <c r="Y246" s="165"/>
      <c r="Z246" s="167" t="s">
        <v>1385</v>
      </c>
      <c r="AA246" s="164">
        <v>10</v>
      </c>
      <c r="AB246" s="164">
        <v>9</v>
      </c>
      <c r="AC246" s="163">
        <f>AVERAGE(19,25,23,23,23,24,22,20,21,20)</f>
        <v>22</v>
      </c>
      <c r="AD246" s="163" t="s">
        <v>1386</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5">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1384</v>
      </c>
      <c r="S247" s="178"/>
      <c r="T247" s="177">
        <v>150</v>
      </c>
      <c r="U247" s="177"/>
      <c r="V247" s="165"/>
      <c r="W247" s="166"/>
      <c r="X247" s="166">
        <v>4</v>
      </c>
      <c r="Y247" s="165"/>
      <c r="Z247" s="167" t="s">
        <v>1385</v>
      </c>
      <c r="AA247" s="164">
        <v>10</v>
      </c>
      <c r="AB247" s="164">
        <v>9</v>
      </c>
      <c r="AC247" s="163">
        <f>AVERAGE(19,25,23,23,23,24,22,20,21,20)</f>
        <v>22</v>
      </c>
      <c r="AD247" s="163" t="s">
        <v>1386</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5">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1384</v>
      </c>
      <c r="S248" s="178"/>
      <c r="T248" s="177">
        <v>150</v>
      </c>
      <c r="U248" s="177"/>
      <c r="V248" s="165"/>
      <c r="W248" s="166"/>
      <c r="X248" s="166">
        <v>4</v>
      </c>
      <c r="Y248" s="165"/>
      <c r="Z248" s="167" t="s">
        <v>1385</v>
      </c>
      <c r="AA248" s="164">
        <v>10</v>
      </c>
      <c r="AB248" s="164">
        <v>9</v>
      </c>
      <c r="AC248" s="163">
        <f>AVERAGE(19,25,23,23,23,24,22,20,21,20)</f>
        <v>22</v>
      </c>
      <c r="AD248" s="163" t="s">
        <v>1386</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5">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5">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5">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5">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5">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5">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5">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5">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5">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5">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5">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5">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5">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5">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5">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5">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5">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5">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5">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5">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5">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5">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5">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5">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5">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5">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5">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5">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5">
      <c r="A277" s="203">
        <v>303</v>
      </c>
      <c r="B277" s="231" t="s">
        <v>770</v>
      </c>
      <c r="C277" s="261" t="s">
        <v>771</v>
      </c>
      <c r="D277" s="231" t="s">
        <v>681</v>
      </c>
      <c r="E277" s="123" t="s">
        <v>101</v>
      </c>
      <c r="F277" s="179" t="s">
        <v>102</v>
      </c>
      <c r="G277" s="154" t="s">
        <v>55</v>
      </c>
      <c r="H277" s="154" t="s">
        <v>1331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5">
      <c r="A278" s="203">
        <v>304</v>
      </c>
      <c r="B278" s="231" t="s">
        <v>770</v>
      </c>
      <c r="C278" s="261" t="s">
        <v>771</v>
      </c>
      <c r="D278" s="231" t="s">
        <v>778</v>
      </c>
      <c r="E278" s="123" t="s">
        <v>101</v>
      </c>
      <c r="F278" s="179" t="s">
        <v>102</v>
      </c>
      <c r="G278" s="154" t="s">
        <v>55</v>
      </c>
      <c r="H278" s="154" t="s">
        <v>1331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5">
      <c r="A279" s="203">
        <v>305</v>
      </c>
      <c r="B279" s="231" t="s">
        <v>770</v>
      </c>
      <c r="C279" s="261" t="s">
        <v>771</v>
      </c>
      <c r="D279" s="231" t="s">
        <v>779</v>
      </c>
      <c r="E279" s="123" t="s">
        <v>101</v>
      </c>
      <c r="F279" s="179" t="s">
        <v>102</v>
      </c>
      <c r="G279" s="154" t="s">
        <v>55</v>
      </c>
      <c r="H279" s="154" t="s">
        <v>1331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5">
      <c r="A280" s="203">
        <v>306</v>
      </c>
      <c r="B280" s="231" t="s">
        <v>770</v>
      </c>
      <c r="C280" s="261" t="s">
        <v>771</v>
      </c>
      <c r="D280" s="231" t="s">
        <v>780</v>
      </c>
      <c r="E280" s="123" t="s">
        <v>101</v>
      </c>
      <c r="F280" s="179" t="s">
        <v>102</v>
      </c>
      <c r="G280" s="154" t="s">
        <v>55</v>
      </c>
      <c r="H280" s="154" t="s">
        <v>1331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5">
      <c r="A281" s="203">
        <v>307</v>
      </c>
      <c r="B281" s="231" t="s">
        <v>770</v>
      </c>
      <c r="C281" s="261" t="s">
        <v>771</v>
      </c>
      <c r="D281" s="231" t="s">
        <v>781</v>
      </c>
      <c r="E281" s="123" t="s">
        <v>101</v>
      </c>
      <c r="F281" s="179" t="s">
        <v>102</v>
      </c>
      <c r="G281" s="154" t="s">
        <v>55</v>
      </c>
      <c r="H281" s="154" t="s">
        <v>1331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5">
      <c r="A282" s="203">
        <v>308</v>
      </c>
      <c r="B282" s="231" t="s">
        <v>770</v>
      </c>
      <c r="C282" s="261" t="s">
        <v>771</v>
      </c>
      <c r="D282" s="231" t="s">
        <v>681</v>
      </c>
      <c r="E282" s="123" t="s">
        <v>338</v>
      </c>
      <c r="F282" s="179" t="s">
        <v>102</v>
      </c>
      <c r="G282" s="154" t="s">
        <v>55</v>
      </c>
      <c r="H282" s="154" t="s">
        <v>1332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5">
      <c r="A283" s="203">
        <v>309</v>
      </c>
      <c r="B283" s="231" t="s">
        <v>770</v>
      </c>
      <c r="C283" s="261" t="s">
        <v>771</v>
      </c>
      <c r="D283" s="231" t="s">
        <v>778</v>
      </c>
      <c r="E283" s="123" t="s">
        <v>338</v>
      </c>
      <c r="F283" s="179" t="s">
        <v>102</v>
      </c>
      <c r="G283" s="154" t="s">
        <v>55</v>
      </c>
      <c r="H283" s="154" t="s">
        <v>1332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5">
      <c r="A284" s="203">
        <v>310</v>
      </c>
      <c r="B284" s="231" t="s">
        <v>770</v>
      </c>
      <c r="C284" s="261" t="s">
        <v>771</v>
      </c>
      <c r="D284" s="231" t="s">
        <v>779</v>
      </c>
      <c r="E284" s="123" t="s">
        <v>338</v>
      </c>
      <c r="F284" s="179" t="s">
        <v>102</v>
      </c>
      <c r="G284" s="154" t="s">
        <v>55</v>
      </c>
      <c r="H284" s="154" t="s">
        <v>1332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5">
      <c r="A285" s="203">
        <v>311</v>
      </c>
      <c r="B285" s="231" t="s">
        <v>770</v>
      </c>
      <c r="C285" s="261" t="s">
        <v>771</v>
      </c>
      <c r="D285" s="231" t="s">
        <v>780</v>
      </c>
      <c r="E285" s="123" t="s">
        <v>338</v>
      </c>
      <c r="F285" s="179" t="s">
        <v>102</v>
      </c>
      <c r="G285" s="154" t="s">
        <v>55</v>
      </c>
      <c r="H285" s="154" t="s">
        <v>1332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5">
      <c r="A286" s="203">
        <v>312</v>
      </c>
      <c r="B286" s="231" t="s">
        <v>770</v>
      </c>
      <c r="C286" s="261" t="s">
        <v>771</v>
      </c>
      <c r="D286" s="231" t="s">
        <v>781</v>
      </c>
      <c r="E286" s="123" t="s">
        <v>338</v>
      </c>
      <c r="F286" s="179" t="s">
        <v>102</v>
      </c>
      <c r="G286" s="154" t="s">
        <v>55</v>
      </c>
      <c r="H286" s="154" t="s">
        <v>1332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5">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1343</v>
      </c>
      <c r="R287" s="177" t="s">
        <v>1344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5">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1343</v>
      </c>
      <c r="R288" s="177" t="s">
        <v>1344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5">
      <c r="A289" s="203">
        <v>315</v>
      </c>
      <c r="B289" s="229" t="s">
        <v>782</v>
      </c>
      <c r="C289" s="262" t="s">
        <v>783</v>
      </c>
      <c r="D289" s="229" t="s">
        <v>786</v>
      </c>
      <c r="E289" s="123" t="s">
        <v>411</v>
      </c>
      <c r="F289" s="179" t="s">
        <v>102</v>
      </c>
      <c r="G289" s="179" t="s">
        <v>55</v>
      </c>
      <c r="H289" s="179" t="s">
        <v>65</v>
      </c>
      <c r="I289" s="179" t="s">
        <v>1345</v>
      </c>
      <c r="J289" s="176">
        <v>0.5</v>
      </c>
      <c r="K289" s="180"/>
      <c r="L289" s="180" t="s">
        <v>57</v>
      </c>
      <c r="M289" s="176" t="s">
        <v>58</v>
      </c>
      <c r="N289" s="176">
        <v>0</v>
      </c>
      <c r="O289" s="176" t="s">
        <v>59</v>
      </c>
      <c r="P289" s="176" t="s">
        <v>78</v>
      </c>
      <c r="Q289" s="177" t="s">
        <v>1343</v>
      </c>
      <c r="R289" s="177" t="s">
        <v>1344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5">
      <c r="A290" s="203">
        <v>316</v>
      </c>
      <c r="B290" s="229" t="s">
        <v>782</v>
      </c>
      <c r="C290" s="262" t="s">
        <v>783</v>
      </c>
      <c r="D290" s="229" t="s">
        <v>787</v>
      </c>
      <c r="E290" s="123" t="s">
        <v>411</v>
      </c>
      <c r="F290" s="179" t="s">
        <v>102</v>
      </c>
      <c r="G290" s="179" t="s">
        <v>55</v>
      </c>
      <c r="H290" s="179" t="s">
        <v>65</v>
      </c>
      <c r="I290" s="179" t="s">
        <v>1345</v>
      </c>
      <c r="J290" s="176">
        <v>0.5</v>
      </c>
      <c r="K290" s="180"/>
      <c r="L290" s="180" t="s">
        <v>57</v>
      </c>
      <c r="M290" s="176" t="s">
        <v>58</v>
      </c>
      <c r="N290" s="176">
        <v>360</v>
      </c>
      <c r="O290" s="176" t="s">
        <v>59</v>
      </c>
      <c r="P290" s="176" t="s">
        <v>78</v>
      </c>
      <c r="Q290" s="177" t="s">
        <v>1343</v>
      </c>
      <c r="R290" s="177" t="s">
        <v>1344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5">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5">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5">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5">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5">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5">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5">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5">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5">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5">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5">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5">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5">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5">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5">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5">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5">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5">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5">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5">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1346</v>
      </c>
      <c r="R310" s="177" t="s">
        <v>1371</v>
      </c>
      <c r="S310" s="178"/>
      <c r="T310" s="177">
        <v>400</v>
      </c>
      <c r="U310" s="177" t="s">
        <v>1347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1348</v>
      </c>
      <c r="BR310" s="163" t="s">
        <v>1349</v>
      </c>
    </row>
    <row r="311" spans="1:70" s="122" customFormat="1" ht="14.25" customHeight="1" x14ac:dyDescent="0.25">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1346</v>
      </c>
      <c r="R311" s="177" t="s">
        <v>1371</v>
      </c>
      <c r="S311" s="178"/>
      <c r="T311" s="177">
        <v>400</v>
      </c>
      <c r="U311" s="177" t="s">
        <v>1347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1348</v>
      </c>
      <c r="BR311" s="163" t="s">
        <v>1349</v>
      </c>
    </row>
    <row r="312" spans="1:70" s="122" customFormat="1" ht="14.25" customHeight="1" x14ac:dyDescent="0.25">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1346</v>
      </c>
      <c r="R312" s="177" t="s">
        <v>1371</v>
      </c>
      <c r="S312" s="178"/>
      <c r="T312" s="177">
        <v>400</v>
      </c>
      <c r="U312" s="177" t="s">
        <v>1347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1348</v>
      </c>
      <c r="BR312" s="163" t="s">
        <v>1349</v>
      </c>
    </row>
    <row r="313" spans="1:70" s="122" customFormat="1" ht="14.25" customHeight="1" x14ac:dyDescent="0.25">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5">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5">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5">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5">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5">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5">
      <c r="A319" s="203">
        <v>345</v>
      </c>
      <c r="B319" s="231" t="s">
        <v>797</v>
      </c>
      <c r="C319" s="261" t="s">
        <v>798</v>
      </c>
      <c r="D319" s="231" t="s">
        <v>799</v>
      </c>
      <c r="E319" s="123" t="s">
        <v>53</v>
      </c>
      <c r="F319" s="179" t="s">
        <v>54</v>
      </c>
      <c r="G319" s="179" t="s">
        <v>75</v>
      </c>
      <c r="H319" s="179" t="s">
        <v>1350</v>
      </c>
      <c r="I319" s="179"/>
      <c r="J319" s="176">
        <v>600</v>
      </c>
      <c r="K319" s="180"/>
      <c r="L319" s="180" t="s">
        <v>57</v>
      </c>
      <c r="M319" s="176" t="s">
        <v>1351</v>
      </c>
      <c r="N319" s="176" t="s">
        <v>1352</v>
      </c>
      <c r="O319" s="176" t="s">
        <v>59</v>
      </c>
      <c r="P319" s="176" t="s">
        <v>1353</v>
      </c>
      <c r="Q319" s="177" t="s">
        <v>1354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1356</v>
      </c>
    </row>
    <row r="320" spans="1:70" s="122" customFormat="1" ht="14.25" customHeight="1" x14ac:dyDescent="0.25">
      <c r="A320" s="203">
        <v>346</v>
      </c>
      <c r="B320" s="231" t="s">
        <v>797</v>
      </c>
      <c r="C320" s="261" t="s">
        <v>798</v>
      </c>
      <c r="D320" s="231" t="s">
        <v>800</v>
      </c>
      <c r="E320" s="123" t="s">
        <v>53</v>
      </c>
      <c r="F320" s="179" t="s">
        <v>54</v>
      </c>
      <c r="G320" s="179" t="s">
        <v>75</v>
      </c>
      <c r="H320" s="179" t="s">
        <v>1350</v>
      </c>
      <c r="I320" s="179"/>
      <c r="J320" s="176">
        <v>600</v>
      </c>
      <c r="K320" s="180"/>
      <c r="L320" s="180" t="s">
        <v>57</v>
      </c>
      <c r="M320" s="176" t="s">
        <v>1351</v>
      </c>
      <c r="N320" s="176" t="s">
        <v>1357</v>
      </c>
      <c r="O320" s="176" t="s">
        <v>59</v>
      </c>
      <c r="P320" s="176" t="s">
        <v>1358</v>
      </c>
      <c r="Q320" s="177" t="s">
        <v>1354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1356</v>
      </c>
    </row>
    <row r="321" spans="1:70" s="122" customFormat="1" ht="14.25" customHeight="1" x14ac:dyDescent="0.25">
      <c r="A321" s="203">
        <v>347</v>
      </c>
      <c r="B321" s="231" t="s">
        <v>797</v>
      </c>
      <c r="C321" s="261" t="s">
        <v>798</v>
      </c>
      <c r="D321" s="231" t="s">
        <v>801</v>
      </c>
      <c r="E321" s="123" t="s">
        <v>53</v>
      </c>
      <c r="F321" s="179" t="s">
        <v>54</v>
      </c>
      <c r="G321" s="179" t="s">
        <v>75</v>
      </c>
      <c r="H321" s="179" t="s">
        <v>1350</v>
      </c>
      <c r="I321" s="179"/>
      <c r="J321" s="176">
        <v>600</v>
      </c>
      <c r="K321" s="180"/>
      <c r="L321" s="180" t="s">
        <v>57</v>
      </c>
      <c r="M321" s="176" t="s">
        <v>1351</v>
      </c>
      <c r="N321" s="176" t="s">
        <v>1359</v>
      </c>
      <c r="O321" s="176" t="s">
        <v>59</v>
      </c>
      <c r="P321" s="176" t="s">
        <v>1360</v>
      </c>
      <c r="Q321" s="177" t="s">
        <v>1354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1356</v>
      </c>
    </row>
    <row r="322" spans="1:70" s="122" customFormat="1" ht="14.25" customHeight="1" x14ac:dyDescent="0.25">
      <c r="A322" s="203">
        <v>348</v>
      </c>
      <c r="B322" s="231" t="s">
        <v>797</v>
      </c>
      <c r="C322" s="261" t="s">
        <v>798</v>
      </c>
      <c r="D322" s="231" t="s">
        <v>802</v>
      </c>
      <c r="E322" s="123" t="s">
        <v>53</v>
      </c>
      <c r="F322" s="179" t="s">
        <v>54</v>
      </c>
      <c r="G322" s="179" t="s">
        <v>75</v>
      </c>
      <c r="H322" s="179" t="s">
        <v>1350</v>
      </c>
      <c r="I322" s="179"/>
      <c r="J322" s="176">
        <v>600</v>
      </c>
      <c r="K322" s="180"/>
      <c r="L322" s="180" t="s">
        <v>57</v>
      </c>
      <c r="M322" s="176" t="s">
        <v>77</v>
      </c>
      <c r="N322" s="176">
        <v>0</v>
      </c>
      <c r="O322" s="176" t="s">
        <v>59</v>
      </c>
      <c r="P322" s="176" t="s">
        <v>78</v>
      </c>
      <c r="Q322" s="177" t="s">
        <v>1138</v>
      </c>
      <c r="R322" s="177"/>
      <c r="S322" s="178">
        <v>60</v>
      </c>
      <c r="T322" s="177"/>
      <c r="U322" s="177" t="s">
        <v>1355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1356</v>
      </c>
    </row>
    <row r="323" spans="1:70" s="122" customFormat="1" ht="14.25" customHeight="1" x14ac:dyDescent="0.25">
      <c r="A323" s="203">
        <v>349</v>
      </c>
      <c r="B323" s="231" t="s">
        <v>797</v>
      </c>
      <c r="C323" s="261" t="s">
        <v>798</v>
      </c>
      <c r="D323" s="231" t="s">
        <v>803</v>
      </c>
      <c r="E323" s="123" t="s">
        <v>53</v>
      </c>
      <c r="F323" s="179" t="s">
        <v>54</v>
      </c>
      <c r="G323" s="179" t="s">
        <v>75</v>
      </c>
      <c r="H323" s="179" t="s">
        <v>1350</v>
      </c>
      <c r="I323" s="179"/>
      <c r="J323" s="176">
        <v>600</v>
      </c>
      <c r="K323" s="180"/>
      <c r="L323" s="180" t="s">
        <v>57</v>
      </c>
      <c r="M323" s="176" t="s">
        <v>1351</v>
      </c>
      <c r="N323" s="176" t="s">
        <v>1361</v>
      </c>
      <c r="O323" s="176" t="s">
        <v>59</v>
      </c>
      <c r="P323" s="176" t="s">
        <v>1362</v>
      </c>
      <c r="Q323" s="177" t="s">
        <v>1138</v>
      </c>
      <c r="R323" s="177"/>
      <c r="S323" s="178">
        <v>60</v>
      </c>
      <c r="T323" s="177"/>
      <c r="U323" s="177" t="s">
        <v>1355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1356</v>
      </c>
    </row>
    <row r="324" spans="1:70" s="122" customFormat="1" ht="14.25" customHeight="1" x14ac:dyDescent="0.25">
      <c r="A324" s="203">
        <v>350</v>
      </c>
      <c r="B324" s="231" t="s">
        <v>797</v>
      </c>
      <c r="C324" s="261" t="s">
        <v>798</v>
      </c>
      <c r="D324" s="231" t="s">
        <v>804</v>
      </c>
      <c r="E324" s="123" t="s">
        <v>53</v>
      </c>
      <c r="F324" s="179" t="s">
        <v>54</v>
      </c>
      <c r="G324" s="179" t="s">
        <v>75</v>
      </c>
      <c r="H324" s="179" t="s">
        <v>1350</v>
      </c>
      <c r="I324" s="179"/>
      <c r="J324" s="176">
        <v>600</v>
      </c>
      <c r="K324" s="180"/>
      <c r="L324" s="180" t="s">
        <v>57</v>
      </c>
      <c r="M324" s="176" t="s">
        <v>1351</v>
      </c>
      <c r="N324" s="176" t="s">
        <v>1363</v>
      </c>
      <c r="O324" s="176" t="s">
        <v>59</v>
      </c>
      <c r="P324" s="176" t="s">
        <v>1364</v>
      </c>
      <c r="Q324" s="177" t="s">
        <v>1138</v>
      </c>
      <c r="R324" s="177"/>
      <c r="S324" s="178">
        <v>60</v>
      </c>
      <c r="T324" s="177"/>
      <c r="U324" s="177" t="s">
        <v>1355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1356</v>
      </c>
    </row>
    <row r="325" spans="1:70" s="122" customFormat="1" ht="14.25" customHeight="1" x14ac:dyDescent="0.25">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5">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5">
      <c r="A327" s="92">
        <v>353</v>
      </c>
      <c r="B327" s="229" t="s">
        <v>392</v>
      </c>
      <c r="C327" s="261" t="s">
        <v>393</v>
      </c>
      <c r="D327" s="231" t="s">
        <v>199</v>
      </c>
      <c r="E327" s="123" t="s">
        <v>101</v>
      </c>
      <c r="F327" s="179" t="s">
        <v>102</v>
      </c>
      <c r="G327" s="179" t="s">
        <v>55</v>
      </c>
      <c r="H327" s="179" t="s">
        <v>2865</v>
      </c>
      <c r="I327" s="179"/>
      <c r="J327" s="176">
        <v>3</v>
      </c>
      <c r="K327" s="180"/>
      <c r="L327" s="180" t="s">
        <v>57</v>
      </c>
      <c r="M327" s="176" t="s">
        <v>58</v>
      </c>
      <c r="N327" s="176">
        <v>0</v>
      </c>
      <c r="O327" s="176" t="s">
        <v>59</v>
      </c>
      <c r="P327" s="176" t="s">
        <v>78</v>
      </c>
      <c r="Q327" s="177"/>
      <c r="R327" s="177" t="s">
        <v>2860</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5">
      <c r="A328" s="92">
        <v>354</v>
      </c>
      <c r="B328" s="229" t="s">
        <v>392</v>
      </c>
      <c r="C328" s="261" t="s">
        <v>393</v>
      </c>
      <c r="D328" s="231" t="s">
        <v>394</v>
      </c>
      <c r="E328" s="123" t="s">
        <v>101</v>
      </c>
      <c r="F328" s="179" t="s">
        <v>102</v>
      </c>
      <c r="G328" s="179" t="s">
        <v>55</v>
      </c>
      <c r="H328" s="179" t="s">
        <v>2865</v>
      </c>
      <c r="I328" s="179"/>
      <c r="J328" s="176">
        <v>3</v>
      </c>
      <c r="K328" s="180"/>
      <c r="L328" s="180" t="s">
        <v>57</v>
      </c>
      <c r="M328" s="176" t="s">
        <v>58</v>
      </c>
      <c r="N328" s="176">
        <v>72.25</v>
      </c>
      <c r="O328" s="176" t="s">
        <v>59</v>
      </c>
      <c r="P328" s="176" t="s">
        <v>78</v>
      </c>
      <c r="Q328" s="177"/>
      <c r="R328" s="177" t="s">
        <v>2860</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5">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5">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5">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5">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5">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5">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5">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5">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5">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5">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5">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5">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5">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5">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5">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5">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5">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5">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5">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5">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5">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5">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5">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5">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5">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5">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5">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5">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5">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5">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5">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5">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5">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5">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5">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5">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5">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5">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5">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5">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5">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5">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5">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5">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5">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5">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5">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5">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5">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5">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5">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5">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5">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5">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5">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5">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5">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5">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5">
      <c r="A387" s="203">
        <v>419</v>
      </c>
      <c r="B387" s="229" t="s">
        <v>885</v>
      </c>
      <c r="C387" s="262" t="s">
        <v>886</v>
      </c>
      <c r="D387" s="229" t="s">
        <v>887</v>
      </c>
      <c r="E387" s="123" t="s">
        <v>101</v>
      </c>
      <c r="F387" s="179" t="s">
        <v>102</v>
      </c>
      <c r="G387" s="179" t="s">
        <v>55</v>
      </c>
      <c r="H387" s="179" t="s">
        <v>65</v>
      </c>
      <c r="I387" s="179" t="s">
        <v>1365</v>
      </c>
      <c r="J387" s="176">
        <v>7.4999999999999997E-2</v>
      </c>
      <c r="K387" s="180"/>
      <c r="L387" s="180" t="s">
        <v>106</v>
      </c>
      <c r="M387" s="176" t="s">
        <v>77</v>
      </c>
      <c r="N387" s="176">
        <v>0</v>
      </c>
      <c r="O387" s="176" t="s">
        <v>59</v>
      </c>
      <c r="P387" s="176"/>
      <c r="Q387" s="177"/>
      <c r="R387" s="177" t="s">
        <v>1366</v>
      </c>
      <c r="S387" s="178">
        <v>1</v>
      </c>
      <c r="T387" s="177"/>
      <c r="U387" s="177"/>
      <c r="V387" s="165"/>
      <c r="W387" s="166"/>
      <c r="X387" s="166"/>
      <c r="Y387" s="165"/>
      <c r="Z387" s="167" t="s">
        <v>62</v>
      </c>
      <c r="AA387" s="164">
        <v>8</v>
      </c>
      <c r="AB387" s="164">
        <v>4</v>
      </c>
      <c r="AC387" s="163"/>
      <c r="AD387" s="163" t="s">
        <v>79</v>
      </c>
      <c r="AE387" s="163" t="s">
        <v>1367</v>
      </c>
      <c r="AF387" s="163"/>
      <c r="AG387" s="163"/>
      <c r="AH387" s="163"/>
      <c r="AI387" s="163">
        <v>21</v>
      </c>
      <c r="AJ387" s="163">
        <v>26</v>
      </c>
      <c r="AK387" s="164"/>
      <c r="AL387" s="164" t="s">
        <v>80</v>
      </c>
      <c r="AM387" s="164" t="s">
        <v>1367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1368</v>
      </c>
    </row>
    <row r="388" spans="1:70" s="122" customFormat="1" ht="12.75" customHeight="1" x14ac:dyDescent="0.25">
      <c r="A388" s="203">
        <v>420</v>
      </c>
      <c r="B388" s="229" t="s">
        <v>885</v>
      </c>
      <c r="C388" s="262" t="s">
        <v>886</v>
      </c>
      <c r="D388" s="229" t="s">
        <v>1341</v>
      </c>
      <c r="E388" s="123" t="s">
        <v>101</v>
      </c>
      <c r="F388" s="179" t="s">
        <v>102</v>
      </c>
      <c r="G388" s="179" t="s">
        <v>55</v>
      </c>
      <c r="H388" s="179" t="s">
        <v>65</v>
      </c>
      <c r="I388" s="179" t="s">
        <v>1369</v>
      </c>
      <c r="J388" s="176">
        <v>7.4999999999999997E-2</v>
      </c>
      <c r="K388" s="180"/>
      <c r="L388" s="180" t="s">
        <v>106</v>
      </c>
      <c r="M388" s="176" t="s">
        <v>77</v>
      </c>
      <c r="N388" s="176">
        <v>96</v>
      </c>
      <c r="O388" s="176" t="s">
        <v>59</v>
      </c>
      <c r="P388" s="176" t="s">
        <v>1370</v>
      </c>
      <c r="Q388" s="177"/>
      <c r="R388" s="177" t="s">
        <v>1366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1368</v>
      </c>
    </row>
    <row r="389" spans="1:70" s="122" customFormat="1" ht="14.25" customHeight="1" x14ac:dyDescent="0.25">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5">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5">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5">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5">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5">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5">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5">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5">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5">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5">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5">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5">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5">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5">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5">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5">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5">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5">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5">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5">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5">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5">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5">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5">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5">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5">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5">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5">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5">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5">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5">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5">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5">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5">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5">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5">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5">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5">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5">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5">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5">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5">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5">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5">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5">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5">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5">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5">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5">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5">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5">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5">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5">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5">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5">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5">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5">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5">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5">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5">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5">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5">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5">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5">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5">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5">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5">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5">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5">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5">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5">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5">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5">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5">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5">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5">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5">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5">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5">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5">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5">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5">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5">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5">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5">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5">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5">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5">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5">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5">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5">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5">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5">
      <c r="A482" s="203">
        <v>549</v>
      </c>
      <c r="B482" s="229" t="s">
        <v>629</v>
      </c>
      <c r="C482" s="262" t="s">
        <v>630</v>
      </c>
      <c r="D482" s="229" t="s">
        <v>1324</v>
      </c>
      <c r="E482" s="123" t="s">
        <v>53</v>
      </c>
      <c r="F482" s="179" t="s">
        <v>102</v>
      </c>
      <c r="G482" s="179" t="s">
        <v>55</v>
      </c>
      <c r="H482" s="179" t="s">
        <v>631</v>
      </c>
      <c r="I482" s="179"/>
      <c r="J482" s="176">
        <v>600</v>
      </c>
      <c r="K482" s="180"/>
      <c r="L482" s="180" t="s">
        <v>57</v>
      </c>
      <c r="M482" s="176" t="s">
        <v>58</v>
      </c>
      <c r="N482" s="176" t="s">
        <v>1142</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1328</v>
      </c>
    </row>
    <row r="483" spans="1:70" s="122" customFormat="1" ht="12.75" customHeight="1" x14ac:dyDescent="0.25">
      <c r="A483" s="91">
        <v>550</v>
      </c>
      <c r="B483" s="229" t="s">
        <v>1395</v>
      </c>
      <c r="C483" s="263" t="s">
        <v>1396</v>
      </c>
      <c r="D483" s="229" t="s">
        <v>1397</v>
      </c>
      <c r="E483" s="123" t="s">
        <v>1398</v>
      </c>
      <c r="F483" s="179" t="s">
        <v>102</v>
      </c>
      <c r="G483" s="179" t="s">
        <v>55</v>
      </c>
      <c r="H483" s="179" t="s">
        <v>1399</v>
      </c>
      <c r="I483" s="179"/>
      <c r="J483" s="176">
        <v>400</v>
      </c>
      <c r="K483" s="180"/>
      <c r="L483" s="180" t="s">
        <v>57</v>
      </c>
      <c r="M483" s="176" t="s">
        <v>58</v>
      </c>
      <c r="N483" s="176" t="s">
        <v>1133</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1400</v>
      </c>
    </row>
    <row r="484" spans="1:70" s="122" customFormat="1" ht="12.75" customHeight="1" x14ac:dyDescent="0.25">
      <c r="A484" s="91">
        <v>551</v>
      </c>
      <c r="B484" s="229" t="s">
        <v>1401</v>
      </c>
      <c r="C484" s="263" t="s">
        <v>1402</v>
      </c>
      <c r="D484" s="229" t="s">
        <v>1403</v>
      </c>
      <c r="E484" s="123" t="s">
        <v>1398</v>
      </c>
      <c r="F484" s="179" t="s">
        <v>102</v>
      </c>
      <c r="G484" s="179" t="s">
        <v>55</v>
      </c>
      <c r="H484" s="179" t="s">
        <v>65</v>
      </c>
      <c r="I484" s="179"/>
      <c r="J484" s="176">
        <v>400</v>
      </c>
      <c r="K484" s="180"/>
      <c r="L484" s="180" t="s">
        <v>57</v>
      </c>
      <c r="M484" s="176" t="s">
        <v>58</v>
      </c>
      <c r="N484" s="176" t="s">
        <v>1133</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1404</v>
      </c>
    </row>
    <row r="485" spans="1:70" s="122" customFormat="1" ht="12.75" customHeight="1" x14ac:dyDescent="0.25">
      <c r="A485" s="91">
        <v>552</v>
      </c>
      <c r="B485" s="229" t="s">
        <v>1405</v>
      </c>
      <c r="C485" s="263" t="s">
        <v>1406</v>
      </c>
      <c r="D485" s="229" t="s">
        <v>1407</v>
      </c>
      <c r="E485" s="123" t="s">
        <v>1398</v>
      </c>
      <c r="F485" s="179" t="s">
        <v>102</v>
      </c>
      <c r="G485" s="179" t="s">
        <v>55</v>
      </c>
      <c r="H485" s="179" t="s">
        <v>65</v>
      </c>
      <c r="I485" s="179"/>
      <c r="J485" s="176">
        <v>400</v>
      </c>
      <c r="K485" s="180"/>
      <c r="L485" s="180" t="s">
        <v>57</v>
      </c>
      <c r="M485" s="176" t="s">
        <v>58</v>
      </c>
      <c r="N485" s="176" t="s">
        <v>1133</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1408</v>
      </c>
    </row>
    <row r="486" spans="1:70" ht="14.25" customHeight="1" x14ac:dyDescent="0.25">
      <c r="A486" s="91">
        <v>553</v>
      </c>
      <c r="B486" s="229" t="s">
        <v>1409</v>
      </c>
      <c r="C486" s="263" t="s">
        <v>1410</v>
      </c>
      <c r="D486" s="229" t="s">
        <v>1411</v>
      </c>
      <c r="E486" s="3" t="s">
        <v>1398</v>
      </c>
      <c r="F486" s="26" t="s">
        <v>102</v>
      </c>
      <c r="G486" s="26" t="s">
        <v>55</v>
      </c>
      <c r="H486" s="26" t="s">
        <v>156</v>
      </c>
      <c r="J486" s="22">
        <v>400</v>
      </c>
      <c r="L486" s="28" t="s">
        <v>57</v>
      </c>
      <c r="M486" s="22" t="s">
        <v>58</v>
      </c>
      <c r="N486" s="22" t="s">
        <v>1142</v>
      </c>
      <c r="O486" s="22" t="s">
        <v>59</v>
      </c>
      <c r="P486" s="22" t="s">
        <v>91</v>
      </c>
      <c r="R486" s="23" t="s">
        <v>1412</v>
      </c>
      <c r="T486" s="23">
        <v>240</v>
      </c>
      <c r="V486" s="25" t="s">
        <v>435</v>
      </c>
      <c r="Y486" s="25" t="s">
        <v>1413</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1400</v>
      </c>
    </row>
    <row r="487" spans="1:70" ht="14.25" customHeight="1" x14ac:dyDescent="0.25">
      <c r="A487" s="91">
        <v>554</v>
      </c>
      <c r="B487" s="229" t="s">
        <v>1414</v>
      </c>
      <c r="C487" s="263" t="s">
        <v>1415</v>
      </c>
      <c r="D487" s="229" t="s">
        <v>1416</v>
      </c>
      <c r="E487" s="3" t="s">
        <v>1398</v>
      </c>
      <c r="F487" s="26" t="s">
        <v>102</v>
      </c>
      <c r="G487" s="26" t="s">
        <v>55</v>
      </c>
      <c r="H487" s="26" t="s">
        <v>534</v>
      </c>
      <c r="J487" s="22">
        <v>400</v>
      </c>
      <c r="L487" s="28" t="s">
        <v>57</v>
      </c>
      <c r="M487" s="22" t="s">
        <v>58</v>
      </c>
      <c r="N487" s="22" t="s">
        <v>1133</v>
      </c>
      <c r="O487" s="22" t="s">
        <v>59</v>
      </c>
      <c r="P487" s="22" t="s">
        <v>91</v>
      </c>
      <c r="V487" s="25" t="s">
        <v>435</v>
      </c>
      <c r="Y487" s="25" t="s">
        <v>1417</v>
      </c>
      <c r="Z487" s="83" t="s">
        <v>62</v>
      </c>
      <c r="AA487" s="6">
        <v>28</v>
      </c>
      <c r="BQ487" s="6" t="s">
        <v>213</v>
      </c>
      <c r="BR487" s="5" t="s">
        <v>1400</v>
      </c>
    </row>
    <row r="488" spans="1:70" ht="14.25" customHeight="1" x14ac:dyDescent="0.25">
      <c r="A488" s="91">
        <v>555</v>
      </c>
      <c r="B488" s="229" t="s">
        <v>1414</v>
      </c>
      <c r="C488" s="263" t="s">
        <v>1415</v>
      </c>
      <c r="D488" s="229" t="s">
        <v>1418</v>
      </c>
      <c r="E488" s="3" t="s">
        <v>1398</v>
      </c>
      <c r="F488" s="26" t="s">
        <v>102</v>
      </c>
      <c r="G488" s="26" t="s">
        <v>55</v>
      </c>
      <c r="H488" s="26" t="s">
        <v>539</v>
      </c>
      <c r="J488" s="22">
        <v>400</v>
      </c>
      <c r="L488" s="28" t="s">
        <v>57</v>
      </c>
      <c r="M488" s="22" t="s">
        <v>58</v>
      </c>
      <c r="N488" s="22" t="s">
        <v>1133</v>
      </c>
      <c r="O488" s="22" t="s">
        <v>59</v>
      </c>
      <c r="P488" s="22" t="s">
        <v>91</v>
      </c>
      <c r="V488" s="25" t="s">
        <v>435</v>
      </c>
      <c r="Y488" s="25" t="s">
        <v>1417</v>
      </c>
      <c r="Z488" s="83" t="s">
        <v>62</v>
      </c>
      <c r="AA488" s="6">
        <v>28</v>
      </c>
      <c r="BQ488" s="6" t="s">
        <v>213</v>
      </c>
      <c r="BR488" s="5" t="s">
        <v>1400</v>
      </c>
    </row>
    <row r="489" spans="1:70" ht="13.8" x14ac:dyDescent="0.25">
      <c r="A489" s="91">
        <v>556</v>
      </c>
      <c r="B489" s="229" t="s">
        <v>1499</v>
      </c>
      <c r="C489" s="263" t="s">
        <v>1419</v>
      </c>
      <c r="D489" s="229" t="s">
        <v>673</v>
      </c>
      <c r="E489" s="3" t="s">
        <v>1398</v>
      </c>
      <c r="F489" s="26" t="s">
        <v>102</v>
      </c>
      <c r="G489" s="26" t="s">
        <v>55</v>
      </c>
      <c r="H489" s="26" t="s">
        <v>1420</v>
      </c>
      <c r="J489" s="22">
        <v>100</v>
      </c>
      <c r="K489" s="28">
        <v>87.894559999999998</v>
      </c>
      <c r="L489" s="28" t="s">
        <v>57</v>
      </c>
      <c r="M489" s="22" t="s">
        <v>58</v>
      </c>
      <c r="N489" s="22">
        <v>0</v>
      </c>
      <c r="O489" s="22" t="s">
        <v>59</v>
      </c>
      <c r="P489" s="22" t="s">
        <v>78</v>
      </c>
      <c r="R489" s="23" t="s">
        <v>1421</v>
      </c>
      <c r="V489" s="25" t="s">
        <v>61</v>
      </c>
      <c r="Z489" s="83" t="s">
        <v>62</v>
      </c>
      <c r="AA489" s="6">
        <v>6</v>
      </c>
      <c r="AB489" s="6">
        <v>0</v>
      </c>
      <c r="AG489" s="5" t="s">
        <v>79</v>
      </c>
      <c r="AI489" s="5">
        <v>18</v>
      </c>
      <c r="AJ489" s="5">
        <v>45</v>
      </c>
      <c r="BQ489" s="6" t="s">
        <v>213</v>
      </c>
      <c r="BR489" s="5" t="s">
        <v>1422</v>
      </c>
    </row>
    <row r="490" spans="1:70" ht="14.25" customHeight="1" x14ac:dyDescent="0.25">
      <c r="A490" s="91">
        <v>557</v>
      </c>
      <c r="B490" s="229" t="s">
        <v>1499</v>
      </c>
      <c r="C490" s="263" t="s">
        <v>1419</v>
      </c>
      <c r="D490" s="229" t="s">
        <v>397</v>
      </c>
      <c r="E490" s="3" t="s">
        <v>1398</v>
      </c>
      <c r="F490" s="26" t="s">
        <v>102</v>
      </c>
      <c r="G490" s="26" t="s">
        <v>55</v>
      </c>
      <c r="H490" s="26" t="s">
        <v>1420</v>
      </c>
      <c r="J490" s="22">
        <v>300</v>
      </c>
      <c r="K490" s="28">
        <v>263.68367999999998</v>
      </c>
      <c r="L490" s="28" t="s">
        <v>57</v>
      </c>
      <c r="M490" s="22" t="s">
        <v>58</v>
      </c>
      <c r="N490" s="22">
        <v>0</v>
      </c>
      <c r="O490" s="22" t="s">
        <v>59</v>
      </c>
      <c r="P490" s="22" t="s">
        <v>78</v>
      </c>
      <c r="R490" s="23" t="s">
        <v>1421</v>
      </c>
      <c r="V490" s="25" t="s">
        <v>61</v>
      </c>
      <c r="Z490" s="83" t="s">
        <v>62</v>
      </c>
      <c r="AA490" s="6">
        <v>5</v>
      </c>
      <c r="AB490" s="6">
        <v>0</v>
      </c>
      <c r="AG490" s="5" t="s">
        <v>79</v>
      </c>
      <c r="AI490" s="5">
        <v>18</v>
      </c>
      <c r="AJ490" s="5">
        <v>45</v>
      </c>
      <c r="BQ490" s="6" t="s">
        <v>213</v>
      </c>
      <c r="BR490" s="5" t="s">
        <v>1422</v>
      </c>
    </row>
    <row r="491" spans="1:70" ht="14.25" customHeight="1" x14ac:dyDescent="0.25">
      <c r="A491" s="91">
        <v>558</v>
      </c>
      <c r="B491" s="229" t="s">
        <v>1499</v>
      </c>
      <c r="C491" s="263" t="s">
        <v>1419</v>
      </c>
      <c r="D491" s="229" t="s">
        <v>401</v>
      </c>
      <c r="E491" s="3" t="s">
        <v>1398</v>
      </c>
      <c r="F491" s="26" t="s">
        <v>102</v>
      </c>
      <c r="G491" s="26" t="s">
        <v>55</v>
      </c>
      <c r="H491" s="26" t="s">
        <v>1420</v>
      </c>
      <c r="J491" s="22">
        <v>600</v>
      </c>
      <c r="K491" s="28">
        <v>527.36735999999996</v>
      </c>
      <c r="L491" s="28" t="s">
        <v>57</v>
      </c>
      <c r="M491" s="22" t="s">
        <v>58</v>
      </c>
      <c r="N491" s="22">
        <v>0</v>
      </c>
      <c r="O491" s="22" t="s">
        <v>59</v>
      </c>
      <c r="P491" s="22" t="s">
        <v>78</v>
      </c>
      <c r="R491" s="23" t="s">
        <v>1421</v>
      </c>
      <c r="V491" s="25" t="s">
        <v>61</v>
      </c>
      <c r="Z491" s="83" t="s">
        <v>62</v>
      </c>
      <c r="AA491" s="6">
        <v>6</v>
      </c>
      <c r="AB491" s="6">
        <v>0</v>
      </c>
      <c r="AG491" s="5" t="s">
        <v>79</v>
      </c>
      <c r="AI491" s="5">
        <v>18</v>
      </c>
      <c r="AJ491" s="5">
        <v>45</v>
      </c>
      <c r="BQ491" s="6" t="s">
        <v>213</v>
      </c>
      <c r="BR491" s="5" t="s">
        <v>1422</v>
      </c>
    </row>
    <row r="492" spans="1:70" ht="14.25" customHeight="1" x14ac:dyDescent="0.25">
      <c r="A492" s="91">
        <v>559</v>
      </c>
      <c r="B492" s="229" t="s">
        <v>1499</v>
      </c>
      <c r="C492" s="263" t="s">
        <v>1419</v>
      </c>
      <c r="D492" s="229" t="s">
        <v>678</v>
      </c>
      <c r="E492" s="3" t="s">
        <v>1398</v>
      </c>
      <c r="F492" s="26" t="s">
        <v>102</v>
      </c>
      <c r="G492" s="26" t="s">
        <v>55</v>
      </c>
      <c r="H492" s="26" t="s">
        <v>1420</v>
      </c>
      <c r="J492" s="22">
        <v>900</v>
      </c>
      <c r="K492" s="28">
        <v>791.05103999999994</v>
      </c>
      <c r="L492" s="28" t="s">
        <v>57</v>
      </c>
      <c r="M492" s="22" t="s">
        <v>58</v>
      </c>
      <c r="N492" s="22">
        <v>0</v>
      </c>
      <c r="O492" s="22" t="s">
        <v>59</v>
      </c>
      <c r="P492" s="22" t="s">
        <v>78</v>
      </c>
      <c r="R492" s="23" t="s">
        <v>1421</v>
      </c>
      <c r="V492" s="25" t="s">
        <v>61</v>
      </c>
      <c r="Z492" s="83" t="s">
        <v>62</v>
      </c>
      <c r="AA492" s="6">
        <v>6</v>
      </c>
      <c r="AB492" s="6">
        <v>0</v>
      </c>
      <c r="AG492" s="5" t="s">
        <v>79</v>
      </c>
      <c r="AI492" s="5">
        <v>18</v>
      </c>
      <c r="AJ492" s="5">
        <v>45</v>
      </c>
      <c r="BQ492" s="6" t="s">
        <v>213</v>
      </c>
      <c r="BR492" s="5" t="s">
        <v>1422</v>
      </c>
    </row>
    <row r="493" spans="1:70" ht="14.25" customHeight="1" x14ac:dyDescent="0.25">
      <c r="A493" s="91">
        <v>560</v>
      </c>
      <c r="B493" s="229" t="s">
        <v>1499</v>
      </c>
      <c r="C493" s="263" t="s">
        <v>1419</v>
      </c>
      <c r="D493" s="229" t="s">
        <v>1500</v>
      </c>
      <c r="E493" s="3" t="s">
        <v>1398</v>
      </c>
      <c r="F493" s="26" t="s">
        <v>102</v>
      </c>
      <c r="G493" s="26" t="s">
        <v>55</v>
      </c>
      <c r="H493" s="26" t="s">
        <v>1420</v>
      </c>
      <c r="J493" s="22">
        <v>1200</v>
      </c>
      <c r="K493" s="28">
        <v>1054.7347199999999</v>
      </c>
      <c r="L493" s="28" t="s">
        <v>57</v>
      </c>
      <c r="M493" s="22" t="s">
        <v>58</v>
      </c>
      <c r="N493" s="22">
        <v>0</v>
      </c>
      <c r="O493" s="22" t="s">
        <v>59</v>
      </c>
      <c r="P493" s="22" t="s">
        <v>78</v>
      </c>
      <c r="R493" s="23" t="s">
        <v>1421</v>
      </c>
      <c r="V493" s="25" t="s">
        <v>61</v>
      </c>
      <c r="Z493" s="83" t="s">
        <v>62</v>
      </c>
      <c r="AA493" s="6">
        <v>6</v>
      </c>
      <c r="AB493" s="6">
        <v>0</v>
      </c>
      <c r="AG493" s="5" t="s">
        <v>79</v>
      </c>
      <c r="AI493" s="5">
        <v>18</v>
      </c>
      <c r="AJ493" s="5">
        <v>45</v>
      </c>
      <c r="BQ493" s="6" t="s">
        <v>213</v>
      </c>
      <c r="BR493" s="5" t="s">
        <v>1422</v>
      </c>
    </row>
    <row r="494" spans="1:70" ht="14.25" customHeight="1" x14ac:dyDescent="0.25">
      <c r="A494" s="91">
        <v>561</v>
      </c>
      <c r="B494" s="229" t="s">
        <v>1501</v>
      </c>
      <c r="C494" s="263" t="s">
        <v>1423</v>
      </c>
      <c r="D494" s="229" t="s">
        <v>1500</v>
      </c>
      <c r="E494" s="3" t="s">
        <v>1398</v>
      </c>
      <c r="F494" s="26" t="s">
        <v>102</v>
      </c>
      <c r="G494" s="26" t="s">
        <v>55</v>
      </c>
      <c r="H494" s="26" t="s">
        <v>1424</v>
      </c>
      <c r="J494" s="22">
        <v>200</v>
      </c>
      <c r="L494" s="28" t="s">
        <v>57</v>
      </c>
      <c r="M494" s="22" t="s">
        <v>58</v>
      </c>
      <c r="N494" s="22" t="s">
        <v>182</v>
      </c>
      <c r="O494" s="22" t="s">
        <v>59</v>
      </c>
      <c r="P494" s="22" t="s">
        <v>91</v>
      </c>
      <c r="R494" s="23" t="s">
        <v>1421</v>
      </c>
      <c r="V494" s="25" t="s">
        <v>435</v>
      </c>
      <c r="Y494" s="25" t="s">
        <v>1425</v>
      </c>
      <c r="Z494" s="83" t="s">
        <v>62</v>
      </c>
      <c r="AA494" s="6">
        <v>20</v>
      </c>
      <c r="AG494" s="5" t="s">
        <v>79</v>
      </c>
      <c r="AI494" s="5">
        <v>18</v>
      </c>
      <c r="AJ494" s="5">
        <v>50</v>
      </c>
      <c r="BQ494" s="6" t="s">
        <v>213</v>
      </c>
      <c r="BR494" s="5" t="s">
        <v>1400</v>
      </c>
    </row>
    <row r="495" spans="1:70" ht="14.25" customHeight="1" x14ac:dyDescent="0.25">
      <c r="A495" s="91">
        <v>562</v>
      </c>
      <c r="B495" s="229" t="s">
        <v>1501</v>
      </c>
      <c r="C495" s="263" t="s">
        <v>1423</v>
      </c>
      <c r="D495" s="229" t="s">
        <v>1502</v>
      </c>
      <c r="E495" s="3" t="s">
        <v>1398</v>
      </c>
      <c r="F495" s="26" t="s">
        <v>102</v>
      </c>
      <c r="G495" s="26" t="s">
        <v>55</v>
      </c>
      <c r="H495" s="26" t="s">
        <v>1424</v>
      </c>
      <c r="J495" s="22">
        <v>400</v>
      </c>
      <c r="L495" s="28" t="s">
        <v>57</v>
      </c>
      <c r="M495" s="22" t="s">
        <v>58</v>
      </c>
      <c r="N495" s="22" t="s">
        <v>182</v>
      </c>
      <c r="O495" s="22" t="s">
        <v>59</v>
      </c>
      <c r="P495" s="22" t="s">
        <v>91</v>
      </c>
      <c r="R495" s="23" t="s">
        <v>1421</v>
      </c>
      <c r="V495" s="25" t="s">
        <v>435</v>
      </c>
      <c r="Y495" s="25" t="s">
        <v>1425</v>
      </c>
      <c r="Z495" s="83" t="s">
        <v>62</v>
      </c>
      <c r="AA495" s="6">
        <v>20</v>
      </c>
      <c r="AG495" s="5" t="s">
        <v>79</v>
      </c>
      <c r="AI495" s="5">
        <v>18</v>
      </c>
      <c r="AJ495" s="5">
        <v>50</v>
      </c>
      <c r="BQ495" s="6" t="s">
        <v>213</v>
      </c>
      <c r="BR495" s="5" t="s">
        <v>1400</v>
      </c>
    </row>
    <row r="496" spans="1:70" ht="14.25" customHeight="1" x14ac:dyDescent="0.25">
      <c r="A496" s="91">
        <v>563</v>
      </c>
      <c r="B496" s="229" t="s">
        <v>1501</v>
      </c>
      <c r="C496" s="263" t="s">
        <v>1423</v>
      </c>
      <c r="D496" s="229" t="s">
        <v>1503</v>
      </c>
      <c r="E496" s="3" t="s">
        <v>1398</v>
      </c>
      <c r="F496" s="26" t="s">
        <v>102</v>
      </c>
      <c r="G496" s="26" t="s">
        <v>55</v>
      </c>
      <c r="H496" s="26" t="s">
        <v>1424</v>
      </c>
      <c r="J496" s="22">
        <v>800</v>
      </c>
      <c r="L496" s="28" t="s">
        <v>57</v>
      </c>
      <c r="M496" s="22" t="s">
        <v>58</v>
      </c>
      <c r="N496" s="22" t="s">
        <v>182</v>
      </c>
      <c r="O496" s="22" t="s">
        <v>59</v>
      </c>
      <c r="P496" s="22" t="s">
        <v>91</v>
      </c>
      <c r="R496" s="23" t="s">
        <v>1421</v>
      </c>
      <c r="V496" s="25" t="s">
        <v>435</v>
      </c>
      <c r="Y496" s="25" t="s">
        <v>1425</v>
      </c>
      <c r="Z496" s="83" t="s">
        <v>62</v>
      </c>
      <c r="AA496" s="6">
        <v>20</v>
      </c>
      <c r="AG496" s="5" t="s">
        <v>79</v>
      </c>
      <c r="AI496" s="5">
        <v>18</v>
      </c>
      <c r="AJ496" s="5">
        <v>50</v>
      </c>
      <c r="BQ496" s="6" t="s">
        <v>213</v>
      </c>
      <c r="BR496" s="5" t="s">
        <v>1400</v>
      </c>
    </row>
    <row r="497" spans="1:70" ht="14.25" customHeight="1" x14ac:dyDescent="0.25">
      <c r="A497" s="91">
        <v>564</v>
      </c>
      <c r="B497" s="229" t="s">
        <v>1504</v>
      </c>
      <c r="C497" s="263" t="s">
        <v>1419</v>
      </c>
      <c r="D497" s="229" t="s">
        <v>673</v>
      </c>
      <c r="E497" s="3" t="s">
        <v>1398</v>
      </c>
      <c r="F497" s="26" t="s">
        <v>102</v>
      </c>
      <c r="G497" s="26" t="s">
        <v>55</v>
      </c>
      <c r="H497" s="26" t="s">
        <v>1426</v>
      </c>
      <c r="J497" s="22">
        <v>100</v>
      </c>
      <c r="L497" s="28" t="s">
        <v>57</v>
      </c>
      <c r="M497" s="22" t="s">
        <v>58</v>
      </c>
      <c r="N497" s="22" t="s">
        <v>1427</v>
      </c>
      <c r="O497" s="22" t="s">
        <v>59</v>
      </c>
      <c r="P497" s="22" t="s">
        <v>91</v>
      </c>
      <c r="R497" s="23" t="s">
        <v>1421</v>
      </c>
      <c r="V497" s="25" t="s">
        <v>61</v>
      </c>
      <c r="Z497" s="83" t="s">
        <v>62</v>
      </c>
      <c r="AA497" s="6">
        <v>6</v>
      </c>
      <c r="AB497" s="6">
        <v>0</v>
      </c>
      <c r="BQ497" s="6" t="s">
        <v>213</v>
      </c>
      <c r="BR497" s="5" t="s">
        <v>1400</v>
      </c>
    </row>
    <row r="498" spans="1:70" ht="14.25" customHeight="1" x14ac:dyDescent="0.25">
      <c r="A498" s="91">
        <v>565</v>
      </c>
      <c r="B498" s="229" t="s">
        <v>1504</v>
      </c>
      <c r="C498" s="263" t="s">
        <v>1419</v>
      </c>
      <c r="D498" s="229" t="s">
        <v>1500</v>
      </c>
      <c r="E498" s="3" t="s">
        <v>1398</v>
      </c>
      <c r="F498" s="26" t="s">
        <v>102</v>
      </c>
      <c r="G498" s="26" t="s">
        <v>55</v>
      </c>
      <c r="H498" s="26" t="s">
        <v>1426</v>
      </c>
      <c r="J498" s="22">
        <v>200</v>
      </c>
      <c r="L498" s="28" t="s">
        <v>57</v>
      </c>
      <c r="M498" s="22" t="s">
        <v>58</v>
      </c>
      <c r="N498" s="22" t="s">
        <v>1427</v>
      </c>
      <c r="O498" s="22" t="s">
        <v>59</v>
      </c>
      <c r="P498" s="22" t="s">
        <v>91</v>
      </c>
      <c r="R498" s="23" t="s">
        <v>1421</v>
      </c>
      <c r="V498" s="25" t="s">
        <v>61</v>
      </c>
      <c r="Z498" s="83" t="s">
        <v>62</v>
      </c>
      <c r="AA498" s="6">
        <v>6</v>
      </c>
      <c r="AB498" s="6">
        <v>0</v>
      </c>
      <c r="BQ498" s="6" t="s">
        <v>213</v>
      </c>
      <c r="BR498" s="5" t="s">
        <v>1400</v>
      </c>
    </row>
    <row r="499" spans="1:70" ht="14.25" customHeight="1" x14ac:dyDescent="0.25">
      <c r="A499" s="91">
        <v>566</v>
      </c>
      <c r="B499" s="229" t="s">
        <v>1505</v>
      </c>
      <c r="C499" s="263" t="s">
        <v>1423</v>
      </c>
      <c r="D499" s="229" t="s">
        <v>1508</v>
      </c>
      <c r="E499" s="3" t="s">
        <v>1398</v>
      </c>
      <c r="F499" s="26" t="s">
        <v>102</v>
      </c>
      <c r="G499" s="26" t="s">
        <v>55</v>
      </c>
      <c r="H499" s="26" t="s">
        <v>1428</v>
      </c>
      <c r="J499" s="22">
        <v>400</v>
      </c>
      <c r="L499" s="28" t="s">
        <v>57</v>
      </c>
      <c r="M499" s="22" t="s">
        <v>58</v>
      </c>
      <c r="N499" s="22">
        <v>0</v>
      </c>
      <c r="O499" s="22" t="s">
        <v>59</v>
      </c>
      <c r="P499" s="22" t="s">
        <v>78</v>
      </c>
      <c r="R499" s="23" t="s">
        <v>1421</v>
      </c>
      <c r="V499" s="25" t="s">
        <v>435</v>
      </c>
      <c r="Y499" s="25" t="s">
        <v>1425</v>
      </c>
      <c r="Z499" s="83" t="s">
        <v>62</v>
      </c>
      <c r="AA499" s="6">
        <v>14</v>
      </c>
      <c r="AB499" s="6">
        <v>14</v>
      </c>
      <c r="BQ499" s="6" t="s">
        <v>213</v>
      </c>
      <c r="BR499" s="5" t="s">
        <v>1400</v>
      </c>
    </row>
    <row r="500" spans="1:70" ht="14.25" customHeight="1" x14ac:dyDescent="0.25">
      <c r="A500" s="91">
        <v>567</v>
      </c>
      <c r="B500" s="229" t="s">
        <v>1505</v>
      </c>
      <c r="C500" s="263" t="s">
        <v>1423</v>
      </c>
      <c r="D500" s="229" t="s">
        <v>1509</v>
      </c>
      <c r="E500" s="3" t="s">
        <v>1398</v>
      </c>
      <c r="F500" s="26" t="s">
        <v>102</v>
      </c>
      <c r="G500" s="26" t="s">
        <v>55</v>
      </c>
      <c r="H500" s="26" t="s">
        <v>1428</v>
      </c>
      <c r="J500" s="22">
        <v>400</v>
      </c>
      <c r="L500" s="28" t="s">
        <v>57</v>
      </c>
      <c r="M500" s="22" t="s">
        <v>58</v>
      </c>
      <c r="N500" s="22">
        <v>0</v>
      </c>
      <c r="O500" s="22" t="s">
        <v>59</v>
      </c>
      <c r="P500" s="22" t="s">
        <v>78</v>
      </c>
      <c r="R500" s="23" t="s">
        <v>1421</v>
      </c>
      <c r="V500" s="25" t="s">
        <v>435</v>
      </c>
      <c r="Y500" s="25" t="s">
        <v>1425</v>
      </c>
      <c r="Z500" s="83" t="s">
        <v>62</v>
      </c>
      <c r="AA500" s="6">
        <v>15</v>
      </c>
      <c r="AB500" s="6">
        <v>0</v>
      </c>
      <c r="BQ500" s="6" t="s">
        <v>213</v>
      </c>
      <c r="BR500" s="5" t="s">
        <v>1400</v>
      </c>
    </row>
    <row r="501" spans="1:70" ht="14.25" customHeight="1" x14ac:dyDescent="0.25">
      <c r="A501" s="91">
        <v>568</v>
      </c>
      <c r="B501" s="229" t="s">
        <v>1506</v>
      </c>
      <c r="C501" s="263" t="s">
        <v>1423</v>
      </c>
      <c r="D501" s="229" t="s">
        <v>1510</v>
      </c>
      <c r="E501" s="3" t="s">
        <v>1398</v>
      </c>
      <c r="F501" s="26" t="s">
        <v>102</v>
      </c>
      <c r="G501" s="26" t="s">
        <v>55</v>
      </c>
      <c r="H501" s="26" t="s">
        <v>1429</v>
      </c>
      <c r="J501" s="22">
        <v>400</v>
      </c>
      <c r="L501" s="28" t="s">
        <v>57</v>
      </c>
      <c r="M501" s="22" t="s">
        <v>58</v>
      </c>
      <c r="N501" s="22">
        <v>0</v>
      </c>
      <c r="O501" s="22" t="s">
        <v>59</v>
      </c>
      <c r="P501" s="22" t="s">
        <v>78</v>
      </c>
      <c r="R501" s="23" t="s">
        <v>1421</v>
      </c>
      <c r="V501" s="25" t="s">
        <v>435</v>
      </c>
      <c r="Y501" s="25" t="s">
        <v>1430</v>
      </c>
      <c r="Z501" s="83" t="s">
        <v>62</v>
      </c>
      <c r="AA501" s="6">
        <v>16</v>
      </c>
      <c r="BQ501" s="6" t="s">
        <v>213</v>
      </c>
      <c r="BR501" s="5" t="s">
        <v>1400</v>
      </c>
    </row>
    <row r="502" spans="1:70" ht="14.25" customHeight="1" x14ac:dyDescent="0.25">
      <c r="A502" s="91">
        <v>569</v>
      </c>
      <c r="B502" s="229" t="s">
        <v>1507</v>
      </c>
      <c r="C502" s="263" t="s">
        <v>1423</v>
      </c>
      <c r="D502" s="229" t="s">
        <v>1511</v>
      </c>
      <c r="E502" s="3" t="s">
        <v>1398</v>
      </c>
      <c r="F502" s="26" t="s">
        <v>102</v>
      </c>
      <c r="G502" s="26" t="s">
        <v>55</v>
      </c>
      <c r="H502" s="26" t="s">
        <v>1431</v>
      </c>
      <c r="J502" s="22">
        <v>400</v>
      </c>
      <c r="L502" s="28" t="s">
        <v>57</v>
      </c>
      <c r="M502" s="22" t="s">
        <v>58</v>
      </c>
      <c r="N502" s="22">
        <v>0</v>
      </c>
      <c r="O502" s="22" t="s">
        <v>59</v>
      </c>
      <c r="P502" s="22" t="s">
        <v>78</v>
      </c>
      <c r="R502" s="23" t="s">
        <v>1421</v>
      </c>
      <c r="V502" s="25" t="s">
        <v>61</v>
      </c>
      <c r="Z502" s="83" t="s">
        <v>62</v>
      </c>
      <c r="AA502" s="6">
        <v>32</v>
      </c>
      <c r="AB502" s="6">
        <v>0</v>
      </c>
      <c r="BQ502" s="6" t="s">
        <v>213</v>
      </c>
      <c r="BR502" s="5" t="s">
        <v>1400</v>
      </c>
    </row>
    <row r="503" spans="1:70" ht="14.25" customHeight="1" x14ac:dyDescent="0.25">
      <c r="A503" s="91">
        <v>570</v>
      </c>
      <c r="B503" s="229" t="s">
        <v>1432</v>
      </c>
      <c r="C503" s="263" t="s">
        <v>1433</v>
      </c>
      <c r="D503" s="229" t="s">
        <v>1809</v>
      </c>
      <c r="E503" s="3" t="s">
        <v>1167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1434</v>
      </c>
    </row>
    <row r="504" spans="1:70" ht="14.25" customHeight="1" x14ac:dyDescent="0.25">
      <c r="A504" s="91">
        <v>571</v>
      </c>
      <c r="B504" s="229" t="s">
        <v>1432</v>
      </c>
      <c r="C504" s="263" t="s">
        <v>1433</v>
      </c>
      <c r="D504" s="229" t="s">
        <v>1810</v>
      </c>
      <c r="E504" s="3" t="s">
        <v>1167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1434</v>
      </c>
    </row>
    <row r="505" spans="1:70" ht="14.25" customHeight="1" x14ac:dyDescent="0.25">
      <c r="A505" s="91">
        <v>572</v>
      </c>
      <c r="B505" s="229" t="s">
        <v>1435</v>
      </c>
      <c r="C505" s="263" t="s">
        <v>1436</v>
      </c>
      <c r="D505" s="229" t="s">
        <v>1811</v>
      </c>
      <c r="E505" s="3" t="s">
        <v>1167</v>
      </c>
      <c r="F505" s="26" t="s">
        <v>102</v>
      </c>
      <c r="G505" s="26" t="s">
        <v>55</v>
      </c>
      <c r="H505" s="26" t="s">
        <v>534</v>
      </c>
      <c r="J505" s="22">
        <v>400</v>
      </c>
      <c r="L505" s="28" t="s">
        <v>57</v>
      </c>
      <c r="M505" s="22" t="s">
        <v>58</v>
      </c>
      <c r="N505" s="22" t="s">
        <v>1437</v>
      </c>
      <c r="O505" s="22" t="s">
        <v>59</v>
      </c>
      <c r="P505" s="22" t="s">
        <v>91</v>
      </c>
      <c r="R505" s="23" t="s">
        <v>1940</v>
      </c>
      <c r="V505" s="25" t="s">
        <v>1438</v>
      </c>
      <c r="W505" s="65">
        <v>1</v>
      </c>
      <c r="X505" s="106">
        <v>2</v>
      </c>
      <c r="Y505" s="25" t="s">
        <v>1439</v>
      </c>
      <c r="Z505" s="83" t="s">
        <v>62</v>
      </c>
      <c r="AA505" s="6">
        <v>20</v>
      </c>
      <c r="AB505" s="6">
        <v>13</v>
      </c>
      <c r="AC505" s="5">
        <v>28.6</v>
      </c>
      <c r="AD505" s="5" t="s">
        <v>79</v>
      </c>
      <c r="AE505" s="5" t="s">
        <v>115</v>
      </c>
      <c r="AK505" s="6">
        <v>68.2</v>
      </c>
      <c r="AL505" s="6" t="s">
        <v>80</v>
      </c>
      <c r="AM505" s="6" t="s">
        <v>117</v>
      </c>
      <c r="BQ505" s="6" t="s">
        <v>213</v>
      </c>
      <c r="BR505" s="5" t="s">
        <v>1400</v>
      </c>
    </row>
    <row r="506" spans="1:70" ht="14.25" customHeight="1" x14ac:dyDescent="0.25">
      <c r="A506" s="91">
        <v>573</v>
      </c>
      <c r="B506" s="229" t="s">
        <v>1435</v>
      </c>
      <c r="C506" s="263" t="s">
        <v>1436</v>
      </c>
      <c r="D506" s="229" t="s">
        <v>1812</v>
      </c>
      <c r="E506" s="3" t="s">
        <v>1167</v>
      </c>
      <c r="F506" s="26" t="s">
        <v>102</v>
      </c>
      <c r="G506" s="26" t="s">
        <v>55</v>
      </c>
      <c r="H506" s="26" t="s">
        <v>534</v>
      </c>
      <c r="J506" s="22">
        <v>400</v>
      </c>
      <c r="L506" s="28" t="s">
        <v>57</v>
      </c>
      <c r="M506" s="22" t="s">
        <v>58</v>
      </c>
      <c r="N506" s="22" t="s">
        <v>1440</v>
      </c>
      <c r="O506" s="22" t="s">
        <v>59</v>
      </c>
      <c r="P506" s="22" t="s">
        <v>91</v>
      </c>
      <c r="R506" s="23" t="s">
        <v>1940</v>
      </c>
      <c r="V506" s="25" t="s">
        <v>1438</v>
      </c>
      <c r="W506" s="65">
        <v>1</v>
      </c>
      <c r="X506" s="106">
        <v>2</v>
      </c>
      <c r="Y506" s="25" t="s">
        <v>1439</v>
      </c>
      <c r="Z506" s="83" t="s">
        <v>62</v>
      </c>
      <c r="AA506" s="6">
        <v>19</v>
      </c>
      <c r="AB506" s="6">
        <v>13</v>
      </c>
      <c r="AC506" s="5">
        <v>28.6</v>
      </c>
      <c r="AD506" s="5" t="s">
        <v>79</v>
      </c>
      <c r="AE506" s="5" t="s">
        <v>115</v>
      </c>
      <c r="AK506" s="6">
        <v>68.2</v>
      </c>
      <c r="AL506" s="6" t="s">
        <v>80</v>
      </c>
      <c r="AM506" s="6" t="s">
        <v>117</v>
      </c>
      <c r="BQ506" s="6" t="s">
        <v>213</v>
      </c>
      <c r="BR506" s="5" t="s">
        <v>1441</v>
      </c>
    </row>
    <row r="507" spans="1:70" ht="14.25" customHeight="1" x14ac:dyDescent="0.25">
      <c r="A507" s="91">
        <v>574</v>
      </c>
      <c r="B507" s="229" t="s">
        <v>1442</v>
      </c>
      <c r="C507" s="263" t="s">
        <v>1443</v>
      </c>
      <c r="D507" s="229" t="s">
        <v>1813</v>
      </c>
      <c r="E507" s="3" t="s">
        <v>1167</v>
      </c>
      <c r="F507" s="26" t="s">
        <v>102</v>
      </c>
      <c r="G507" s="26" t="s">
        <v>55</v>
      </c>
      <c r="H507" s="26" t="s">
        <v>56</v>
      </c>
      <c r="J507" s="22">
        <v>1200</v>
      </c>
      <c r="L507" s="28" t="s">
        <v>57</v>
      </c>
      <c r="M507" s="22" t="s">
        <v>58</v>
      </c>
      <c r="N507" s="22">
        <v>0</v>
      </c>
      <c r="O507" s="22" t="s">
        <v>59</v>
      </c>
      <c r="P507" s="22" t="s">
        <v>78</v>
      </c>
      <c r="V507" s="25" t="s">
        <v>435</v>
      </c>
      <c r="Y507" s="25" t="s">
        <v>1444</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1445</v>
      </c>
    </row>
    <row r="508" spans="1:70" ht="14.25" customHeight="1" x14ac:dyDescent="0.25">
      <c r="A508" s="91">
        <v>575</v>
      </c>
      <c r="B508" s="229" t="s">
        <v>1442</v>
      </c>
      <c r="C508" s="263" t="s">
        <v>1443</v>
      </c>
      <c r="D508" s="229" t="s">
        <v>1814</v>
      </c>
      <c r="E508" s="3" t="s">
        <v>1167</v>
      </c>
      <c r="F508" s="26" t="s">
        <v>102</v>
      </c>
      <c r="G508" s="26" t="s">
        <v>55</v>
      </c>
      <c r="H508" s="26" t="s">
        <v>56</v>
      </c>
      <c r="J508" s="22">
        <v>1200</v>
      </c>
      <c r="L508" s="28" t="s">
        <v>57</v>
      </c>
      <c r="M508" s="22" t="s">
        <v>58</v>
      </c>
      <c r="N508" s="22">
        <v>144</v>
      </c>
      <c r="O508" s="22" t="s">
        <v>59</v>
      </c>
      <c r="P508" s="22" t="s">
        <v>78</v>
      </c>
      <c r="R508" s="177"/>
      <c r="V508" s="25" t="s">
        <v>435</v>
      </c>
      <c r="Y508" s="25" t="s">
        <v>1444</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1446</v>
      </c>
    </row>
    <row r="509" spans="1:70" ht="14.25" customHeight="1" x14ac:dyDescent="0.25">
      <c r="A509" s="91">
        <v>576</v>
      </c>
      <c r="B509" s="229" t="s">
        <v>1447</v>
      </c>
      <c r="C509" s="263" t="s">
        <v>1448</v>
      </c>
      <c r="D509" s="229" t="s">
        <v>1449</v>
      </c>
      <c r="E509" s="3" t="s">
        <v>1398</v>
      </c>
      <c r="F509" s="26" t="s">
        <v>102</v>
      </c>
      <c r="G509" s="26" t="s">
        <v>55</v>
      </c>
      <c r="H509" s="26" t="s">
        <v>534</v>
      </c>
      <c r="J509" s="22">
        <v>300</v>
      </c>
      <c r="L509" s="28" t="s">
        <v>57</v>
      </c>
      <c r="M509" s="22" t="s">
        <v>58</v>
      </c>
      <c r="N509" s="22" t="s">
        <v>1589</v>
      </c>
      <c r="O509" s="22" t="s">
        <v>59</v>
      </c>
      <c r="P509" s="22" t="s">
        <v>91</v>
      </c>
      <c r="R509" s="177" t="s">
        <v>1412</v>
      </c>
      <c r="V509" s="25" t="s">
        <v>435</v>
      </c>
      <c r="Y509" s="25" t="s">
        <v>1450</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1451</v>
      </c>
    </row>
    <row r="510" spans="1:70" ht="14.25" customHeight="1" x14ac:dyDescent="0.25">
      <c r="A510" s="91">
        <v>577</v>
      </c>
      <c r="B510" s="229" t="s">
        <v>1447</v>
      </c>
      <c r="C510" s="263" t="s">
        <v>1448</v>
      </c>
      <c r="D510" s="229" t="s">
        <v>1452</v>
      </c>
      <c r="E510" s="3" t="s">
        <v>1398</v>
      </c>
      <c r="F510" s="26" t="s">
        <v>102</v>
      </c>
      <c r="G510" s="26" t="s">
        <v>55</v>
      </c>
      <c r="H510" s="26" t="s">
        <v>534</v>
      </c>
      <c r="J510" s="22">
        <v>300</v>
      </c>
      <c r="L510" s="28" t="s">
        <v>57</v>
      </c>
      <c r="M510" s="22" t="s">
        <v>58</v>
      </c>
      <c r="N510" s="22" t="s">
        <v>1590</v>
      </c>
      <c r="O510" s="22" t="s">
        <v>59</v>
      </c>
      <c r="P510" s="22" t="s">
        <v>91</v>
      </c>
      <c r="R510" s="23" t="s">
        <v>1412</v>
      </c>
      <c r="V510" s="25" t="s">
        <v>435</v>
      </c>
      <c r="Y510" s="25" t="s">
        <v>1450</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1453</v>
      </c>
    </row>
    <row r="511" spans="1:70" ht="14.25" customHeight="1" x14ac:dyDescent="0.25">
      <c r="A511" s="91">
        <v>578</v>
      </c>
      <c r="B511" s="229" t="s">
        <v>1447</v>
      </c>
      <c r="C511" s="263" t="s">
        <v>1448</v>
      </c>
      <c r="D511" s="229" t="s">
        <v>1454</v>
      </c>
      <c r="E511" s="123" t="s">
        <v>1167</v>
      </c>
      <c r="F511" s="179" t="s">
        <v>102</v>
      </c>
      <c r="G511" s="26" t="s">
        <v>55</v>
      </c>
      <c r="H511" s="26" t="s">
        <v>539</v>
      </c>
      <c r="J511" s="22">
        <v>400</v>
      </c>
      <c r="K511" s="180"/>
      <c r="L511" s="180" t="s">
        <v>57</v>
      </c>
      <c r="M511" s="22" t="s">
        <v>58</v>
      </c>
      <c r="N511" s="22" t="s">
        <v>1455</v>
      </c>
      <c r="O511" s="176" t="s">
        <v>59</v>
      </c>
      <c r="P511" s="22" t="s">
        <v>91</v>
      </c>
      <c r="Q511" s="177"/>
      <c r="R511" s="23" t="s">
        <v>1456</v>
      </c>
      <c r="T511" s="177"/>
      <c r="U511" s="177"/>
      <c r="V511" s="165" t="s">
        <v>435</v>
      </c>
      <c r="Y511" s="25" t="s">
        <v>1450</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1451</v>
      </c>
    </row>
    <row r="512" spans="1:70" ht="13.8" x14ac:dyDescent="0.25">
      <c r="A512" s="91">
        <v>579</v>
      </c>
      <c r="B512" s="229" t="s">
        <v>1447</v>
      </c>
      <c r="C512" s="263" t="s">
        <v>1448</v>
      </c>
      <c r="D512" s="229" t="s">
        <v>1457</v>
      </c>
      <c r="E512" s="123" t="s">
        <v>1167</v>
      </c>
      <c r="F512" s="179" t="s">
        <v>102</v>
      </c>
      <c r="G512" s="26" t="s">
        <v>55</v>
      </c>
      <c r="H512" s="26" t="s">
        <v>539</v>
      </c>
      <c r="J512" s="22">
        <v>400</v>
      </c>
      <c r="K512" s="180"/>
      <c r="L512" s="180" t="s">
        <v>57</v>
      </c>
      <c r="M512" s="22" t="s">
        <v>58</v>
      </c>
      <c r="N512" s="22" t="s">
        <v>1590</v>
      </c>
      <c r="O512" s="176" t="s">
        <v>59</v>
      </c>
      <c r="P512" s="22" t="s">
        <v>91</v>
      </c>
      <c r="Q512" s="177"/>
      <c r="R512" s="23" t="s">
        <v>1456</v>
      </c>
      <c r="T512" s="177"/>
      <c r="U512" s="177"/>
      <c r="V512" s="165" t="s">
        <v>435</v>
      </c>
      <c r="Y512" s="25" t="s">
        <v>1450</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1453</v>
      </c>
    </row>
    <row r="513" spans="1:70" ht="13.8" x14ac:dyDescent="0.25">
      <c r="A513" s="91">
        <v>580</v>
      </c>
      <c r="B513" s="229" t="s">
        <v>1458</v>
      </c>
      <c r="C513" s="263" t="s">
        <v>1459</v>
      </c>
      <c r="D513" s="229" t="s">
        <v>1460</v>
      </c>
      <c r="E513" s="123" t="s">
        <v>1398</v>
      </c>
      <c r="F513" s="179" t="s">
        <v>102</v>
      </c>
      <c r="G513" s="26" t="s">
        <v>55</v>
      </c>
      <c r="H513" s="26" t="s">
        <v>56</v>
      </c>
      <c r="J513" s="22">
        <v>300</v>
      </c>
      <c r="K513" s="180"/>
      <c r="L513" s="180" t="s">
        <v>57</v>
      </c>
      <c r="M513" s="22" t="s">
        <v>58</v>
      </c>
      <c r="N513" s="176" t="s">
        <v>1437</v>
      </c>
      <c r="O513" s="176" t="s">
        <v>59</v>
      </c>
      <c r="P513" s="22" t="s">
        <v>91</v>
      </c>
      <c r="Q513" s="177"/>
      <c r="R513" s="23" t="s">
        <v>1461</v>
      </c>
      <c r="T513" s="177"/>
      <c r="U513" s="177"/>
      <c r="V513" s="165" t="s">
        <v>435</v>
      </c>
      <c r="Y513" s="25" t="s">
        <v>1462</v>
      </c>
      <c r="Z513" s="167" t="s">
        <v>62</v>
      </c>
      <c r="AA513" s="6">
        <v>10</v>
      </c>
      <c r="AB513" s="6">
        <v>5</v>
      </c>
      <c r="AC513" s="5">
        <v>34</v>
      </c>
      <c r="AD513" s="163" t="s">
        <v>79</v>
      </c>
      <c r="AI513" s="5">
        <v>23</v>
      </c>
      <c r="AJ513" s="5">
        <v>48</v>
      </c>
      <c r="AK513" s="6">
        <v>78</v>
      </c>
      <c r="AL513" s="6" t="s">
        <v>80</v>
      </c>
      <c r="AQ513" s="6">
        <v>55</v>
      </c>
      <c r="AR513" s="6">
        <v>109</v>
      </c>
      <c r="BQ513" s="6" t="s">
        <v>213</v>
      </c>
      <c r="BR513" s="5" t="s">
        <v>1463</v>
      </c>
    </row>
    <row r="514" spans="1:70" ht="13.8" x14ac:dyDescent="0.25">
      <c r="A514" s="91">
        <v>581</v>
      </c>
      <c r="B514" s="229" t="s">
        <v>1512</v>
      </c>
      <c r="C514" s="263" t="s">
        <v>1464</v>
      </c>
      <c r="D514" s="229" t="s">
        <v>1514</v>
      </c>
      <c r="E514" s="123" t="s">
        <v>1398</v>
      </c>
      <c r="F514" s="179" t="s">
        <v>102</v>
      </c>
      <c r="G514" s="26" t="s">
        <v>55</v>
      </c>
      <c r="H514" s="26" t="s">
        <v>1465</v>
      </c>
      <c r="J514" s="22">
        <v>200</v>
      </c>
      <c r="K514" s="180"/>
      <c r="L514" s="180" t="s">
        <v>57</v>
      </c>
      <c r="M514" s="22" t="s">
        <v>58</v>
      </c>
      <c r="N514" s="22" t="s">
        <v>1133</v>
      </c>
      <c r="O514" s="176" t="s">
        <v>59</v>
      </c>
      <c r="P514" s="22" t="s">
        <v>91</v>
      </c>
      <c r="Q514" s="177"/>
      <c r="R514" s="23" t="s">
        <v>1466</v>
      </c>
      <c r="T514" s="177"/>
      <c r="U514" s="177"/>
      <c r="V514" s="165" t="s">
        <v>435</v>
      </c>
      <c r="Y514" s="25" t="s">
        <v>1467</v>
      </c>
      <c r="Z514" s="167" t="s">
        <v>62</v>
      </c>
      <c r="AA514" s="6">
        <v>8</v>
      </c>
      <c r="AB514" s="6">
        <v>0</v>
      </c>
      <c r="AD514" s="163"/>
      <c r="BQ514" s="6" t="s">
        <v>213</v>
      </c>
    </row>
    <row r="515" spans="1:70" ht="13.8" x14ac:dyDescent="0.25">
      <c r="A515" s="91">
        <v>582</v>
      </c>
      <c r="B515" s="229" t="s">
        <v>1512</v>
      </c>
      <c r="C515" s="263" t="s">
        <v>1464</v>
      </c>
      <c r="D515" s="229" t="s">
        <v>1515</v>
      </c>
      <c r="E515" s="123" t="s">
        <v>1398</v>
      </c>
      <c r="F515" s="179" t="s">
        <v>102</v>
      </c>
      <c r="G515" s="26" t="s">
        <v>55</v>
      </c>
      <c r="H515" s="26" t="s">
        <v>1465</v>
      </c>
      <c r="J515" s="22">
        <v>200</v>
      </c>
      <c r="K515" s="180"/>
      <c r="L515" s="180" t="s">
        <v>57</v>
      </c>
      <c r="M515" s="22" t="s">
        <v>58</v>
      </c>
      <c r="N515" s="176" t="s">
        <v>1133</v>
      </c>
      <c r="O515" s="176" t="s">
        <v>59</v>
      </c>
      <c r="P515" s="22" t="s">
        <v>91</v>
      </c>
      <c r="Q515" s="177"/>
      <c r="R515" s="23" t="s">
        <v>1466</v>
      </c>
      <c r="T515" s="177"/>
      <c r="U515" s="177"/>
      <c r="V515" s="165" t="s">
        <v>435</v>
      </c>
      <c r="Y515" s="25" t="s">
        <v>1467</v>
      </c>
      <c r="Z515" s="167" t="s">
        <v>62</v>
      </c>
      <c r="AA515" s="6">
        <v>8</v>
      </c>
      <c r="AB515" s="6">
        <v>0</v>
      </c>
      <c r="AD515" s="163"/>
      <c r="BQ515" s="6" t="s">
        <v>213</v>
      </c>
    </row>
    <row r="516" spans="1:70" ht="14.25" customHeight="1" x14ac:dyDescent="0.25">
      <c r="A516" s="91">
        <v>583</v>
      </c>
      <c r="B516" s="229" t="s">
        <v>1512</v>
      </c>
      <c r="C516" s="263" t="s">
        <v>1464</v>
      </c>
      <c r="D516" s="229" t="s">
        <v>1516</v>
      </c>
      <c r="E516" s="3" t="s">
        <v>1398</v>
      </c>
      <c r="F516" s="26" t="s">
        <v>102</v>
      </c>
      <c r="G516" s="26" t="s">
        <v>55</v>
      </c>
      <c r="H516" s="26" t="s">
        <v>1468</v>
      </c>
      <c r="J516" s="22">
        <v>400</v>
      </c>
      <c r="L516" s="28" t="s">
        <v>57</v>
      </c>
      <c r="M516" s="22" t="s">
        <v>58</v>
      </c>
      <c r="N516" s="22" t="s">
        <v>1133</v>
      </c>
      <c r="O516" s="22" t="s">
        <v>59</v>
      </c>
      <c r="P516" s="22" t="s">
        <v>91</v>
      </c>
      <c r="R516" s="23" t="s">
        <v>1466</v>
      </c>
      <c r="V516" s="25" t="s">
        <v>435</v>
      </c>
      <c r="Y516" s="25" t="s">
        <v>1467</v>
      </c>
      <c r="Z516" s="83" t="s">
        <v>62</v>
      </c>
      <c r="AA516" s="6">
        <v>8</v>
      </c>
      <c r="AB516" s="6">
        <v>0</v>
      </c>
      <c r="BQ516" s="6" t="s">
        <v>213</v>
      </c>
    </row>
    <row r="517" spans="1:70" ht="14.25" customHeight="1" x14ac:dyDescent="0.25">
      <c r="A517" s="91">
        <v>584</v>
      </c>
      <c r="B517" s="229" t="s">
        <v>1512</v>
      </c>
      <c r="C517" s="263" t="s">
        <v>1464</v>
      </c>
      <c r="D517" s="229" t="s">
        <v>1517</v>
      </c>
      <c r="E517" s="3" t="s">
        <v>1398</v>
      </c>
      <c r="F517" s="26" t="s">
        <v>102</v>
      </c>
      <c r="G517" s="26" t="s">
        <v>55</v>
      </c>
      <c r="H517" s="26" t="s">
        <v>1468</v>
      </c>
      <c r="J517" s="22">
        <v>400</v>
      </c>
      <c r="L517" s="28" t="s">
        <v>57</v>
      </c>
      <c r="M517" s="22" t="s">
        <v>58</v>
      </c>
      <c r="N517" s="22" t="s">
        <v>1133</v>
      </c>
      <c r="O517" s="22" t="s">
        <v>59</v>
      </c>
      <c r="P517" s="22" t="s">
        <v>91</v>
      </c>
      <c r="R517" s="23" t="s">
        <v>1466</v>
      </c>
      <c r="V517" s="25" t="s">
        <v>435</v>
      </c>
      <c r="Y517" s="25" t="s">
        <v>1467</v>
      </c>
      <c r="Z517" s="83" t="s">
        <v>62</v>
      </c>
      <c r="AA517" s="6">
        <v>8</v>
      </c>
      <c r="AB517" s="6">
        <v>0</v>
      </c>
      <c r="BQ517" s="6" t="s">
        <v>213</v>
      </c>
    </row>
    <row r="518" spans="1:70" ht="14.25" customHeight="1" x14ac:dyDescent="0.25">
      <c r="A518" s="91">
        <v>585</v>
      </c>
      <c r="B518" s="229" t="s">
        <v>1513</v>
      </c>
      <c r="C518" s="263" t="s">
        <v>1464</v>
      </c>
      <c r="D518" s="229" t="s">
        <v>1518</v>
      </c>
      <c r="E518" s="3" t="s">
        <v>1398</v>
      </c>
      <c r="F518" s="26" t="s">
        <v>102</v>
      </c>
      <c r="G518" s="26" t="s">
        <v>55</v>
      </c>
      <c r="H518" s="26" t="s">
        <v>1469</v>
      </c>
      <c r="J518" s="22">
        <v>300</v>
      </c>
      <c r="L518" s="28" t="s">
        <v>57</v>
      </c>
      <c r="M518" s="22" t="s">
        <v>58</v>
      </c>
      <c r="N518" s="22" t="s">
        <v>1470</v>
      </c>
      <c r="O518" s="22" t="s">
        <v>59</v>
      </c>
      <c r="P518" s="22" t="s">
        <v>91</v>
      </c>
      <c r="R518" s="23" t="s">
        <v>1471</v>
      </c>
      <c r="V518" s="25" t="s">
        <v>435</v>
      </c>
      <c r="Y518" s="25" t="s">
        <v>1472</v>
      </c>
      <c r="Z518" s="83" t="s">
        <v>62</v>
      </c>
      <c r="AA518" s="6">
        <v>30</v>
      </c>
      <c r="BQ518" s="6" t="s">
        <v>213</v>
      </c>
    </row>
    <row r="519" spans="1:70" ht="14.25" customHeight="1" x14ac:dyDescent="0.25">
      <c r="A519" s="91">
        <v>586</v>
      </c>
      <c r="B519" s="229" t="s">
        <v>1519</v>
      </c>
      <c r="C519" s="263" t="s">
        <v>1473</v>
      </c>
      <c r="D519" s="229" t="s">
        <v>1502</v>
      </c>
      <c r="E519" s="3" t="s">
        <v>1398</v>
      </c>
      <c r="F519" s="26" t="s">
        <v>102</v>
      </c>
      <c r="G519" s="26" t="s">
        <v>55</v>
      </c>
      <c r="H519" s="26" t="s">
        <v>1474</v>
      </c>
      <c r="J519" s="22">
        <v>400</v>
      </c>
      <c r="L519" s="28" t="s">
        <v>57</v>
      </c>
      <c r="M519" s="22" t="s">
        <v>58</v>
      </c>
      <c r="N519" s="22" t="s">
        <v>1133</v>
      </c>
      <c r="O519" s="22" t="s">
        <v>59</v>
      </c>
      <c r="P519" s="22" t="s">
        <v>91</v>
      </c>
      <c r="R519" s="23" t="s">
        <v>1475</v>
      </c>
      <c r="V519" s="25" t="s">
        <v>435</v>
      </c>
      <c r="Y519" s="25" t="s">
        <v>1476</v>
      </c>
      <c r="Z519" s="83" t="s">
        <v>62</v>
      </c>
      <c r="AA519" s="6">
        <v>65</v>
      </c>
      <c r="BQ519" s="6" t="s">
        <v>213</v>
      </c>
    </row>
    <row r="520" spans="1:70" ht="14.25" customHeight="1" x14ac:dyDescent="0.25">
      <c r="A520" s="91">
        <v>587</v>
      </c>
      <c r="B520" s="229" t="s">
        <v>1519</v>
      </c>
      <c r="C520" s="263" t="s">
        <v>1473</v>
      </c>
      <c r="D520" s="229" t="s">
        <v>1503</v>
      </c>
      <c r="E520" s="3" t="s">
        <v>1398</v>
      </c>
      <c r="F520" s="26" t="s">
        <v>102</v>
      </c>
      <c r="G520" s="26" t="s">
        <v>55</v>
      </c>
      <c r="H520" s="26" t="s">
        <v>1474</v>
      </c>
      <c r="J520" s="22">
        <v>800</v>
      </c>
      <c r="L520" s="28" t="s">
        <v>57</v>
      </c>
      <c r="M520" s="22" t="s">
        <v>58</v>
      </c>
      <c r="N520" s="22" t="s">
        <v>1133</v>
      </c>
      <c r="O520" s="22" t="s">
        <v>59</v>
      </c>
      <c r="P520" s="22" t="s">
        <v>91</v>
      </c>
      <c r="R520" s="23" t="s">
        <v>1475</v>
      </c>
      <c r="V520" s="25" t="s">
        <v>435</v>
      </c>
      <c r="Y520" s="25" t="s">
        <v>1476</v>
      </c>
      <c r="Z520" s="83" t="s">
        <v>62</v>
      </c>
      <c r="AA520" s="6">
        <v>66</v>
      </c>
      <c r="BQ520" s="6" t="s">
        <v>213</v>
      </c>
    </row>
    <row r="521" spans="1:70" ht="14.25" customHeight="1" x14ac:dyDescent="0.25">
      <c r="A521" s="91">
        <v>588</v>
      </c>
      <c r="B521" s="229" t="s">
        <v>1477</v>
      </c>
      <c r="C521" s="263" t="s">
        <v>1478</v>
      </c>
      <c r="D521" s="229" t="s">
        <v>1479</v>
      </c>
      <c r="E521" s="3" t="s">
        <v>572</v>
      </c>
      <c r="F521" s="26" t="s">
        <v>102</v>
      </c>
      <c r="G521" s="26" t="s">
        <v>55</v>
      </c>
      <c r="H521" s="26" t="s">
        <v>299</v>
      </c>
      <c r="J521" s="22">
        <v>250</v>
      </c>
      <c r="L521" s="28" t="s">
        <v>57</v>
      </c>
      <c r="M521" s="22" t="s">
        <v>58</v>
      </c>
      <c r="N521" s="22">
        <v>0</v>
      </c>
      <c r="O521" s="22" t="s">
        <v>59</v>
      </c>
      <c r="P521" s="22" t="s">
        <v>78</v>
      </c>
      <c r="R521" s="23" t="s">
        <v>1480</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5">
      <c r="A522" s="91">
        <v>589</v>
      </c>
      <c r="B522" s="229" t="s">
        <v>1477</v>
      </c>
      <c r="C522" s="263" t="s">
        <v>1478</v>
      </c>
      <c r="D522" s="229" t="s">
        <v>1481</v>
      </c>
      <c r="E522" s="3" t="s">
        <v>572</v>
      </c>
      <c r="F522" s="26" t="s">
        <v>102</v>
      </c>
      <c r="G522" s="26" t="s">
        <v>55</v>
      </c>
      <c r="H522" s="26" t="s">
        <v>299</v>
      </c>
      <c r="J522" s="22">
        <v>250</v>
      </c>
      <c r="L522" s="28" t="s">
        <v>57</v>
      </c>
      <c r="M522" s="22" t="s">
        <v>58</v>
      </c>
      <c r="N522" s="22">
        <v>0</v>
      </c>
      <c r="O522" s="22" t="s">
        <v>59</v>
      </c>
      <c r="P522" s="22" t="s">
        <v>78</v>
      </c>
      <c r="R522" s="23" t="s">
        <v>1480</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5">
      <c r="A523" s="91">
        <v>590</v>
      </c>
      <c r="B523" s="229" t="s">
        <v>1477</v>
      </c>
      <c r="C523" s="263" t="s">
        <v>1478</v>
      </c>
      <c r="D523" s="229" t="s">
        <v>1482</v>
      </c>
      <c r="E523" s="3" t="s">
        <v>572</v>
      </c>
      <c r="F523" s="26" t="s">
        <v>102</v>
      </c>
      <c r="G523" s="26" t="s">
        <v>55</v>
      </c>
      <c r="H523" s="26" t="s">
        <v>299</v>
      </c>
      <c r="J523" s="22">
        <v>250</v>
      </c>
      <c r="L523" s="28" t="s">
        <v>57</v>
      </c>
      <c r="M523" s="22" t="s">
        <v>58</v>
      </c>
      <c r="N523" s="22">
        <v>0</v>
      </c>
      <c r="O523" s="22" t="s">
        <v>59</v>
      </c>
      <c r="P523" s="22" t="s">
        <v>78</v>
      </c>
      <c r="R523" s="23" t="s">
        <v>1480</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5">
      <c r="A524" s="91">
        <v>591</v>
      </c>
      <c r="B524" s="229" t="s">
        <v>1477</v>
      </c>
      <c r="C524" s="263" t="s">
        <v>1478</v>
      </c>
      <c r="D524" s="229" t="s">
        <v>1483</v>
      </c>
      <c r="E524" s="3" t="s">
        <v>572</v>
      </c>
      <c r="F524" s="26" t="s">
        <v>102</v>
      </c>
      <c r="G524" s="26" t="s">
        <v>55</v>
      </c>
      <c r="H524" s="26" t="s">
        <v>299</v>
      </c>
      <c r="J524" s="22">
        <v>250</v>
      </c>
      <c r="L524" s="28" t="s">
        <v>57</v>
      </c>
      <c r="M524" s="22" t="s">
        <v>58</v>
      </c>
      <c r="N524" s="22">
        <v>0</v>
      </c>
      <c r="O524" s="22" t="s">
        <v>59</v>
      </c>
      <c r="P524" s="22" t="s">
        <v>78</v>
      </c>
      <c r="R524" s="23" t="s">
        <v>1480</v>
      </c>
      <c r="T524" s="23">
        <v>50</v>
      </c>
      <c r="V524" s="25" t="s">
        <v>435</v>
      </c>
      <c r="X524" s="106">
        <v>0</v>
      </c>
      <c r="Y524" s="25" t="s">
        <v>1484</v>
      </c>
      <c r="Z524" s="83" t="s">
        <v>62</v>
      </c>
      <c r="AA524" s="6">
        <v>4</v>
      </c>
      <c r="AB524" s="6">
        <v>0</v>
      </c>
      <c r="AD524" s="5" t="s">
        <v>79</v>
      </c>
      <c r="AI524" s="5">
        <v>30</v>
      </c>
      <c r="AJ524" s="5">
        <v>46</v>
      </c>
      <c r="AL524" s="6" t="s">
        <v>80</v>
      </c>
      <c r="AQ524" s="6">
        <v>58</v>
      </c>
      <c r="AR524" s="6">
        <v>65</v>
      </c>
    </row>
    <row r="525" spans="1:70" ht="14.25" customHeight="1" x14ac:dyDescent="0.25">
      <c r="A525" s="203">
        <v>592</v>
      </c>
      <c r="B525" s="229" t="s">
        <v>1520</v>
      </c>
      <c r="C525" s="263" t="s">
        <v>1521</v>
      </c>
      <c r="D525" s="229" t="s">
        <v>1588</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customHeight="1" x14ac:dyDescent="0.25">
      <c r="A526" s="203">
        <v>593</v>
      </c>
      <c r="B526" s="229" t="s">
        <v>1520</v>
      </c>
      <c r="C526" s="263" t="s">
        <v>1521</v>
      </c>
      <c r="D526" s="229" t="s">
        <v>1584</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customHeight="1" x14ac:dyDescent="0.25">
      <c r="A527" s="203">
        <v>594</v>
      </c>
      <c r="B527" s="229" t="s">
        <v>1520</v>
      </c>
      <c r="C527" s="263" t="s">
        <v>1521</v>
      </c>
      <c r="D527" s="229" t="s">
        <v>1585</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3.8" x14ac:dyDescent="0.25">
      <c r="A528" s="203">
        <v>595</v>
      </c>
      <c r="B528" s="229" t="s">
        <v>1520</v>
      </c>
      <c r="C528" s="263" t="s">
        <v>1521</v>
      </c>
      <c r="D528" s="229" t="s">
        <v>1586</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3.8" x14ac:dyDescent="0.25">
      <c r="A529" s="203">
        <v>596</v>
      </c>
      <c r="B529" s="229" t="s">
        <v>1520</v>
      </c>
      <c r="C529" s="263" t="s">
        <v>1521</v>
      </c>
      <c r="D529" s="229" t="s">
        <v>1587</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3.8" x14ac:dyDescent="0.25">
      <c r="A530" s="203">
        <v>597</v>
      </c>
      <c r="B530" s="229" t="s">
        <v>1522</v>
      </c>
      <c r="C530" s="263" t="s">
        <v>1523</v>
      </c>
      <c r="D530" s="229" t="s">
        <v>1524</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3.8" x14ac:dyDescent="0.25">
      <c r="A531" s="203">
        <v>598</v>
      </c>
      <c r="B531" s="229" t="s">
        <v>1522</v>
      </c>
      <c r="C531" s="263" t="s">
        <v>1523</v>
      </c>
      <c r="D531" s="229" t="s">
        <v>1525</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3.8" x14ac:dyDescent="0.25">
      <c r="A532" s="203">
        <v>599</v>
      </c>
      <c r="B532" s="229" t="s">
        <v>1526</v>
      </c>
      <c r="C532" s="263" t="s">
        <v>1527</v>
      </c>
      <c r="D532" s="229" t="s">
        <v>1528</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3.8" x14ac:dyDescent="0.25">
      <c r="A533" s="203">
        <v>600</v>
      </c>
      <c r="B533" s="229" t="s">
        <v>1526</v>
      </c>
      <c r="C533" s="263" t="s">
        <v>1527</v>
      </c>
      <c r="D533" s="229" t="s">
        <v>1529</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3.8" x14ac:dyDescent="0.25">
      <c r="A534" s="203">
        <v>601</v>
      </c>
      <c r="B534" s="229" t="s">
        <v>1532</v>
      </c>
      <c r="C534" s="263" t="s">
        <v>1533</v>
      </c>
      <c r="D534" s="229" t="s">
        <v>1530</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customHeight="1" x14ac:dyDescent="0.25">
      <c r="A535" s="203">
        <v>602</v>
      </c>
      <c r="B535" s="229" t="s">
        <v>1532</v>
      </c>
      <c r="C535" s="263" t="s">
        <v>1533</v>
      </c>
      <c r="D535" s="229" t="s">
        <v>1531</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customHeight="1" x14ac:dyDescent="0.25">
      <c r="A536" s="203">
        <v>603</v>
      </c>
      <c r="B536" s="229" t="s">
        <v>1534</v>
      </c>
      <c r="C536" s="263" t="s">
        <v>1535</v>
      </c>
      <c r="D536" s="229" t="s">
        <v>1537</v>
      </c>
      <c r="E536" s="3" t="s">
        <v>355</v>
      </c>
      <c r="F536" s="179" t="s">
        <v>102</v>
      </c>
      <c r="G536" s="179" t="s">
        <v>55</v>
      </c>
      <c r="H536" s="26" t="s">
        <v>1536</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customHeight="1" x14ac:dyDescent="0.25">
      <c r="A537" s="203">
        <v>604</v>
      </c>
      <c r="B537" s="229" t="s">
        <v>1538</v>
      </c>
      <c r="C537" s="263" t="s">
        <v>1539</v>
      </c>
      <c r="D537" s="229" t="s">
        <v>1540</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customHeight="1" x14ac:dyDescent="0.25">
      <c r="A538" s="203">
        <v>605</v>
      </c>
      <c r="B538" s="229" t="s">
        <v>1541</v>
      </c>
      <c r="C538" s="263" t="s">
        <v>1542</v>
      </c>
      <c r="D538" s="229" t="s">
        <v>1543</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customHeight="1" x14ac:dyDescent="0.25">
      <c r="A539" s="203">
        <v>606</v>
      </c>
      <c r="B539" s="229" t="s">
        <v>1541</v>
      </c>
      <c r="C539" s="263" t="s">
        <v>1542</v>
      </c>
      <c r="D539" s="229" t="s">
        <v>1544</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customHeight="1" x14ac:dyDescent="0.25">
      <c r="A540" s="203">
        <v>607</v>
      </c>
      <c r="B540" s="229" t="s">
        <v>1541</v>
      </c>
      <c r="C540" s="263" t="s">
        <v>1542</v>
      </c>
      <c r="D540" s="229" t="s">
        <v>1545</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3.8" x14ac:dyDescent="0.25">
      <c r="A541" s="203">
        <v>608</v>
      </c>
      <c r="B541" s="229" t="s">
        <v>1541</v>
      </c>
      <c r="C541" s="263" t="s">
        <v>1542</v>
      </c>
      <c r="D541" s="229" t="s">
        <v>1546</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3.8" x14ac:dyDescent="0.25">
      <c r="A542" s="203">
        <v>609</v>
      </c>
      <c r="B542" s="229" t="s">
        <v>1547</v>
      </c>
      <c r="C542" s="263" t="s">
        <v>1548</v>
      </c>
      <c r="D542" s="229" t="s">
        <v>1549</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3.8" x14ac:dyDescent="0.25">
      <c r="A543" s="203">
        <v>610</v>
      </c>
      <c r="B543" s="229" t="s">
        <v>1550</v>
      </c>
      <c r="C543" s="263" t="s">
        <v>1551</v>
      </c>
      <c r="D543" s="229" t="s">
        <v>1510</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5">
      <c r="A544" s="203">
        <v>611</v>
      </c>
      <c r="B544" s="229" t="s">
        <v>1552</v>
      </c>
      <c r="C544" s="263" t="s">
        <v>1553</v>
      </c>
      <c r="D544" s="229" t="s">
        <v>1554</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customHeight="1" x14ac:dyDescent="0.25">
      <c r="A545" s="203">
        <v>612</v>
      </c>
      <c r="B545" s="229" t="s">
        <v>1552</v>
      </c>
      <c r="C545" s="263" t="s">
        <v>1553</v>
      </c>
      <c r="D545" s="229" t="s">
        <v>1555</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1608</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customHeight="1" x14ac:dyDescent="0.25">
      <c r="A546" s="203">
        <v>613</v>
      </c>
      <c r="B546" s="229" t="s">
        <v>1552</v>
      </c>
      <c r="C546" s="263" t="s">
        <v>1553</v>
      </c>
      <c r="D546" s="229" t="s">
        <v>1556</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1608</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customHeight="1" x14ac:dyDescent="0.25">
      <c r="A547" s="203">
        <v>614</v>
      </c>
      <c r="B547" s="229" t="s">
        <v>1560</v>
      </c>
      <c r="C547" s="263" t="s">
        <v>1559</v>
      </c>
      <c r="D547" s="229" t="s">
        <v>1557</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customHeight="1" x14ac:dyDescent="0.25">
      <c r="A548" s="203">
        <v>615</v>
      </c>
      <c r="B548" s="229" t="s">
        <v>1560</v>
      </c>
      <c r="C548" s="263" t="s">
        <v>1559</v>
      </c>
      <c r="D548" s="229" t="s">
        <v>1558</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customHeight="1" x14ac:dyDescent="0.25">
      <c r="A549" s="203">
        <v>616</v>
      </c>
      <c r="B549" s="229" t="s">
        <v>1561</v>
      </c>
      <c r="C549" s="263" t="s">
        <v>1562</v>
      </c>
      <c r="D549" s="229" t="s">
        <v>1563</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customHeight="1" x14ac:dyDescent="0.25">
      <c r="A550" s="203">
        <v>617</v>
      </c>
      <c r="B550" s="229" t="s">
        <v>1564</v>
      </c>
      <c r="C550" s="263" t="s">
        <v>1565</v>
      </c>
      <c r="D550" s="229" t="s">
        <v>1567</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5">
      <c r="A551" s="203">
        <v>618</v>
      </c>
      <c r="B551" s="229" t="s">
        <v>1564</v>
      </c>
      <c r="C551" s="263" t="s">
        <v>1565</v>
      </c>
      <c r="D551" s="229" t="s">
        <v>1566</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5">
      <c r="A552" s="203">
        <v>619</v>
      </c>
      <c r="B552" s="229" t="s">
        <v>1564</v>
      </c>
      <c r="C552" s="263" t="s">
        <v>1565</v>
      </c>
      <c r="D552" s="229" t="s">
        <v>1568</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1608</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5">
      <c r="A553" s="203">
        <v>620</v>
      </c>
      <c r="B553" s="229" t="s">
        <v>1564</v>
      </c>
      <c r="C553" s="263" t="s">
        <v>1565</v>
      </c>
      <c r="D553" s="229" t="s">
        <v>1569</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1608</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5">
      <c r="A554" s="203">
        <v>621</v>
      </c>
      <c r="B554" s="229" t="s">
        <v>1570</v>
      </c>
      <c r="C554" s="263" t="s">
        <v>1571</v>
      </c>
      <c r="D554" s="229" t="s">
        <v>1572</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1608</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2244</v>
      </c>
    </row>
    <row r="555" spans="1:70" ht="14.25" customHeight="1" x14ac:dyDescent="0.25">
      <c r="A555" s="203">
        <v>622</v>
      </c>
      <c r="B555" s="229" t="s">
        <v>1570</v>
      </c>
      <c r="C555" s="263" t="s">
        <v>1571</v>
      </c>
      <c r="D555" s="229" t="s">
        <v>1573</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1608</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2244</v>
      </c>
    </row>
    <row r="556" spans="1:70" ht="14.25" customHeight="1" x14ac:dyDescent="0.25">
      <c r="A556" s="203">
        <v>623</v>
      </c>
      <c r="B556" s="229" t="s">
        <v>1570</v>
      </c>
      <c r="C556" s="263" t="s">
        <v>1571</v>
      </c>
      <c r="D556" s="229" t="s">
        <v>1574</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1608</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2245</v>
      </c>
    </row>
    <row r="557" spans="1:70" ht="14.25" customHeight="1" x14ac:dyDescent="0.25">
      <c r="A557" s="203">
        <v>624</v>
      </c>
      <c r="B557" s="229" t="s">
        <v>1570</v>
      </c>
      <c r="C557" s="263" t="s">
        <v>1571</v>
      </c>
      <c r="D557" s="229" t="s">
        <v>1575</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1608</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2245</v>
      </c>
    </row>
    <row r="558" spans="1:70" ht="13.8" x14ac:dyDescent="0.25">
      <c r="A558" s="203">
        <v>625</v>
      </c>
      <c r="B558" s="229" t="s">
        <v>1576</v>
      </c>
      <c r="C558" s="263" t="s">
        <v>1577</v>
      </c>
      <c r="D558" s="229" t="s">
        <v>1578</v>
      </c>
      <c r="E558" s="3" t="s">
        <v>355</v>
      </c>
      <c r="F558" s="179" t="s">
        <v>102</v>
      </c>
      <c r="G558" s="179" t="s">
        <v>55</v>
      </c>
      <c r="H558" s="179" t="s">
        <v>406</v>
      </c>
      <c r="J558" s="22">
        <v>125</v>
      </c>
      <c r="L558" s="28" t="s">
        <v>57</v>
      </c>
      <c r="M558" s="22" t="s">
        <v>77</v>
      </c>
      <c r="N558" s="22">
        <v>0</v>
      </c>
      <c r="O558" s="22" t="s">
        <v>59</v>
      </c>
      <c r="P558" s="22" t="s">
        <v>78</v>
      </c>
      <c r="Q558" s="23" t="s">
        <v>1155</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customHeight="1" x14ac:dyDescent="0.25">
      <c r="A559" s="203">
        <v>626</v>
      </c>
      <c r="B559" s="229" t="s">
        <v>1579</v>
      </c>
      <c r="C559" s="263" t="s">
        <v>1580</v>
      </c>
      <c r="D559" s="229" t="s">
        <v>1581</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3.8" x14ac:dyDescent="0.25">
      <c r="A560" s="203">
        <v>627</v>
      </c>
      <c r="B560" s="229" t="s">
        <v>1579</v>
      </c>
      <c r="C560" s="263" t="s">
        <v>1580</v>
      </c>
      <c r="D560" s="229" t="s">
        <v>1582</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customHeight="1" x14ac:dyDescent="0.25">
      <c r="A561" s="203">
        <v>628</v>
      </c>
      <c r="B561" s="229" t="s">
        <v>1579</v>
      </c>
      <c r="C561" s="263" t="s">
        <v>1580</v>
      </c>
      <c r="D561" s="229" t="s">
        <v>1583</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customHeight="1" x14ac:dyDescent="0.25">
      <c r="A562" s="91">
        <v>629</v>
      </c>
      <c r="B562" s="229" t="s">
        <v>1598</v>
      </c>
      <c r="C562" s="263" t="s">
        <v>1597</v>
      </c>
      <c r="D562" s="229" t="s">
        <v>1720</v>
      </c>
      <c r="E562" s="123" t="s">
        <v>1600</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1601</v>
      </c>
    </row>
    <row r="563" spans="1:70" ht="14.25" customHeight="1" x14ac:dyDescent="0.25">
      <c r="A563" s="91">
        <v>630</v>
      </c>
      <c r="B563" s="229" t="s">
        <v>1598</v>
      </c>
      <c r="C563" s="263" t="s">
        <v>1597</v>
      </c>
      <c r="D563" s="229" t="s">
        <v>1599</v>
      </c>
      <c r="E563" s="123" t="s">
        <v>1600</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1601</v>
      </c>
    </row>
    <row r="564" spans="1:70" ht="14.25" customHeight="1" x14ac:dyDescent="0.25">
      <c r="A564" s="91">
        <v>631</v>
      </c>
      <c r="B564" s="229" t="s">
        <v>1602</v>
      </c>
      <c r="C564" s="263" t="s">
        <v>1603</v>
      </c>
      <c r="D564" s="229" t="s">
        <v>1604</v>
      </c>
      <c r="E564" s="123" t="s">
        <v>1600</v>
      </c>
      <c r="F564" s="179" t="s">
        <v>102</v>
      </c>
      <c r="G564" s="26" t="s">
        <v>55</v>
      </c>
      <c r="H564" s="179" t="s">
        <v>1331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1605</v>
      </c>
    </row>
    <row r="565" spans="1:70" ht="14.25" customHeight="1" x14ac:dyDescent="0.25">
      <c r="A565" s="92">
        <v>632</v>
      </c>
      <c r="B565" s="229" t="s">
        <v>1602</v>
      </c>
      <c r="C565" s="263" t="s">
        <v>1603</v>
      </c>
      <c r="D565" s="229" t="s">
        <v>1629</v>
      </c>
      <c r="E565" s="123" t="s">
        <v>1600</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1605</v>
      </c>
    </row>
    <row r="566" spans="1:70" ht="13.8" x14ac:dyDescent="0.25">
      <c r="A566" s="91">
        <v>633</v>
      </c>
      <c r="B566" s="229" t="s">
        <v>1606</v>
      </c>
      <c r="C566" s="263" t="s">
        <v>1607</v>
      </c>
      <c r="D566" s="229" t="s">
        <v>199</v>
      </c>
      <c r="E566" s="123" t="s">
        <v>1600</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1608</v>
      </c>
      <c r="Y566" s="25" t="s">
        <v>1609</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3.8" x14ac:dyDescent="0.25">
      <c r="A567" s="91">
        <v>634</v>
      </c>
      <c r="B567" s="229" t="s">
        <v>1611</v>
      </c>
      <c r="C567" s="263" t="s">
        <v>1610</v>
      </c>
      <c r="D567" s="229" t="s">
        <v>613</v>
      </c>
      <c r="E567" s="123" t="s">
        <v>1600</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3.8" x14ac:dyDescent="0.25">
      <c r="A568" s="91">
        <v>635</v>
      </c>
      <c r="B568" s="229" t="s">
        <v>1611</v>
      </c>
      <c r="C568" s="263" t="s">
        <v>1610</v>
      </c>
      <c r="D568" s="229" t="s">
        <v>642</v>
      </c>
      <c r="E568" s="123" t="s">
        <v>1600</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1612</v>
      </c>
      <c r="Z568" s="167" t="s">
        <v>62</v>
      </c>
      <c r="AA568" s="6">
        <v>14</v>
      </c>
      <c r="AD568" s="163" t="s">
        <v>79</v>
      </c>
      <c r="AI568" s="5">
        <v>18</v>
      </c>
      <c r="AJ568" s="5">
        <v>45</v>
      </c>
      <c r="BB568" s="164" t="s">
        <v>203</v>
      </c>
      <c r="BE568" s="164"/>
      <c r="BF568" s="164"/>
      <c r="BG568" s="6">
        <v>18</v>
      </c>
      <c r="BH568" s="6">
        <v>32</v>
      </c>
    </row>
    <row r="569" spans="1:70" ht="13.8" x14ac:dyDescent="0.25">
      <c r="A569" s="91">
        <v>636</v>
      </c>
      <c r="B569" s="229" t="s">
        <v>1613</v>
      </c>
      <c r="C569" s="263" t="s">
        <v>1614</v>
      </c>
      <c r="D569" s="229" t="s">
        <v>1615</v>
      </c>
      <c r="E569" s="123" t="s">
        <v>1600</v>
      </c>
      <c r="F569" s="179" t="s">
        <v>102</v>
      </c>
      <c r="G569" s="179" t="s">
        <v>55</v>
      </c>
      <c r="H569" s="179" t="s">
        <v>1618</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3.8" x14ac:dyDescent="0.25">
      <c r="A570" s="91">
        <v>637</v>
      </c>
      <c r="B570" s="229" t="s">
        <v>1613</v>
      </c>
      <c r="C570" s="263" t="s">
        <v>1614</v>
      </c>
      <c r="D570" s="229" t="s">
        <v>1616</v>
      </c>
      <c r="E570" s="123" t="s">
        <v>1600</v>
      </c>
      <c r="F570" s="179" t="s">
        <v>102</v>
      </c>
      <c r="G570" s="179" t="s">
        <v>55</v>
      </c>
      <c r="H570" s="26" t="s">
        <v>1619</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3.8" x14ac:dyDescent="0.25">
      <c r="A571" s="91">
        <v>638</v>
      </c>
      <c r="B571" s="229" t="s">
        <v>1613</v>
      </c>
      <c r="C571" s="263" t="s">
        <v>1614</v>
      </c>
      <c r="D571" s="229" t="s">
        <v>1617</v>
      </c>
      <c r="E571" s="123" t="s">
        <v>1600</v>
      </c>
      <c r="F571" s="179" t="s">
        <v>102</v>
      </c>
      <c r="G571" s="179" t="s">
        <v>55</v>
      </c>
      <c r="H571" s="26" t="s">
        <v>1620</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3.8" x14ac:dyDescent="0.25">
      <c r="A572" s="91">
        <v>639</v>
      </c>
      <c r="B572" s="229" t="s">
        <v>1621</v>
      </c>
      <c r="C572" s="263" t="s">
        <v>1622</v>
      </c>
      <c r="D572" s="229" t="s">
        <v>1623</v>
      </c>
      <c r="E572" s="123" t="s">
        <v>1600</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1624</v>
      </c>
    </row>
    <row r="573" spans="1:70" ht="13.8" x14ac:dyDescent="0.25">
      <c r="A573" s="91">
        <v>640</v>
      </c>
      <c r="B573" s="229" t="s">
        <v>1641</v>
      </c>
      <c r="C573" s="263" t="s">
        <v>1627</v>
      </c>
      <c r="D573" s="229" t="s">
        <v>1623</v>
      </c>
      <c r="E573" s="123" t="s">
        <v>1600</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3.8" x14ac:dyDescent="0.25">
      <c r="A574" s="91">
        <v>641</v>
      </c>
      <c r="B574" s="229" t="s">
        <v>1641</v>
      </c>
      <c r="C574" s="263" t="s">
        <v>1627</v>
      </c>
      <c r="D574" s="229" t="s">
        <v>1625</v>
      </c>
      <c r="E574" s="123" t="s">
        <v>1600</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3.8" x14ac:dyDescent="0.25">
      <c r="A575" s="91">
        <v>642</v>
      </c>
      <c r="B575" s="229" t="s">
        <v>1641</v>
      </c>
      <c r="C575" s="263" t="s">
        <v>1627</v>
      </c>
      <c r="D575" s="229" t="s">
        <v>1626</v>
      </c>
      <c r="E575" s="123" t="s">
        <v>1600</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3.8" x14ac:dyDescent="0.25">
      <c r="A576" s="113">
        <v>643</v>
      </c>
      <c r="B576" s="229" t="s">
        <v>1641</v>
      </c>
      <c r="C576" s="263" t="s">
        <v>1627</v>
      </c>
      <c r="D576" s="229" t="s">
        <v>1628</v>
      </c>
      <c r="E576" s="123" t="s">
        <v>1600</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3.8" x14ac:dyDescent="0.25">
      <c r="A577" s="91">
        <v>644</v>
      </c>
      <c r="B577" s="229" t="s">
        <v>1640</v>
      </c>
      <c r="C577" s="263" t="s">
        <v>1639</v>
      </c>
      <c r="D577" s="229" t="s">
        <v>1642</v>
      </c>
      <c r="E577" s="123" t="s">
        <v>1600</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3.8" x14ac:dyDescent="0.25">
      <c r="A578" s="91">
        <v>645</v>
      </c>
      <c r="B578" s="229" t="s">
        <v>1640</v>
      </c>
      <c r="C578" s="263" t="s">
        <v>1639</v>
      </c>
      <c r="D578" s="229" t="s">
        <v>1643</v>
      </c>
      <c r="E578" s="123" t="s">
        <v>1600</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3.8" x14ac:dyDescent="0.25">
      <c r="A579" s="92">
        <v>646</v>
      </c>
      <c r="B579" s="229" t="s">
        <v>1640</v>
      </c>
      <c r="C579" s="263" t="s">
        <v>1639</v>
      </c>
      <c r="D579" s="229" t="s">
        <v>1644</v>
      </c>
      <c r="E579" s="123" t="s">
        <v>1600</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3.8" x14ac:dyDescent="0.25">
      <c r="A580" s="92">
        <v>647</v>
      </c>
      <c r="B580" s="229" t="s">
        <v>1640</v>
      </c>
      <c r="C580" s="263" t="s">
        <v>1639</v>
      </c>
      <c r="D580" s="229" t="s">
        <v>1645</v>
      </c>
      <c r="E580" s="123" t="s">
        <v>1600</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3.8" x14ac:dyDescent="0.25">
      <c r="A581" s="92">
        <v>648</v>
      </c>
      <c r="B581" s="229" t="s">
        <v>1640</v>
      </c>
      <c r="C581" s="263" t="s">
        <v>1639</v>
      </c>
      <c r="D581" s="229" t="s">
        <v>1646</v>
      </c>
      <c r="E581" s="123" t="s">
        <v>1600</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3.8" x14ac:dyDescent="0.25">
      <c r="A582" s="91">
        <v>649</v>
      </c>
      <c r="B582" s="229" t="s">
        <v>1650</v>
      </c>
      <c r="C582" s="263" t="s">
        <v>1649</v>
      </c>
      <c r="D582" s="229" t="s">
        <v>1600</v>
      </c>
      <c r="E582" s="123" t="s">
        <v>1600</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3.8" x14ac:dyDescent="0.25">
      <c r="A583" s="91">
        <v>650</v>
      </c>
      <c r="B583" s="229" t="s">
        <v>1653</v>
      </c>
      <c r="C583" s="263" t="s">
        <v>1652</v>
      </c>
      <c r="D583" s="229" t="s">
        <v>1654</v>
      </c>
      <c r="E583" s="123" t="s">
        <v>1600</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3.8" x14ac:dyDescent="0.25">
      <c r="A584" s="91">
        <v>651</v>
      </c>
      <c r="B584" s="229" t="s">
        <v>1658</v>
      </c>
      <c r="C584" s="263" t="s">
        <v>1659</v>
      </c>
      <c r="D584" s="229" t="s">
        <v>329</v>
      </c>
      <c r="E584" s="123" t="s">
        <v>1600</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3.8" x14ac:dyDescent="0.25">
      <c r="A585" s="91">
        <v>652</v>
      </c>
      <c r="B585" s="229" t="s">
        <v>1658</v>
      </c>
      <c r="C585" s="263" t="s">
        <v>1659</v>
      </c>
      <c r="D585" s="229" t="s">
        <v>1660</v>
      </c>
      <c r="E585" s="123" t="s">
        <v>1600</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3.8" x14ac:dyDescent="0.25">
      <c r="A586" s="91">
        <v>653</v>
      </c>
      <c r="B586" s="229" t="s">
        <v>1658</v>
      </c>
      <c r="C586" s="263" t="s">
        <v>1659</v>
      </c>
      <c r="D586" s="229" t="s">
        <v>1661</v>
      </c>
      <c r="E586" s="123" t="s">
        <v>1600</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3.8" x14ac:dyDescent="0.25">
      <c r="A587" s="91">
        <v>654</v>
      </c>
      <c r="B587" s="229" t="s">
        <v>1658</v>
      </c>
      <c r="C587" s="263" t="s">
        <v>1659</v>
      </c>
      <c r="D587" s="229" t="s">
        <v>1662</v>
      </c>
      <c r="E587" s="123" t="s">
        <v>1600</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3.8" x14ac:dyDescent="0.25">
      <c r="A588" s="91">
        <v>655</v>
      </c>
      <c r="B588" s="229" t="s">
        <v>1676</v>
      </c>
      <c r="C588" s="263" t="s">
        <v>1664</v>
      </c>
      <c r="D588" s="229" t="s">
        <v>1667</v>
      </c>
      <c r="E588" s="123" t="s">
        <v>1600</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3.8" x14ac:dyDescent="0.25">
      <c r="A589" s="91">
        <v>656</v>
      </c>
      <c r="B589" s="229" t="s">
        <v>1676</v>
      </c>
      <c r="C589" s="263" t="s">
        <v>1664</v>
      </c>
      <c r="D589" s="229" t="s">
        <v>1666</v>
      </c>
      <c r="E589" s="123" t="s">
        <v>1600</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3.8" x14ac:dyDescent="0.25">
      <c r="A590" s="91">
        <v>657</v>
      </c>
      <c r="B590" s="229" t="s">
        <v>1676</v>
      </c>
      <c r="C590" s="263" t="s">
        <v>1664</v>
      </c>
      <c r="D590" s="229" t="s">
        <v>1668</v>
      </c>
      <c r="E590" s="123" t="s">
        <v>1600</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3.8" x14ac:dyDescent="0.25">
      <c r="A591" s="91">
        <v>658</v>
      </c>
      <c r="B591" s="229" t="s">
        <v>1676</v>
      </c>
      <c r="C591" s="263" t="s">
        <v>1664</v>
      </c>
      <c r="D591" s="229" t="s">
        <v>1669</v>
      </c>
      <c r="E591" s="123" t="s">
        <v>1600</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5">
      <c r="A592" s="91">
        <v>659</v>
      </c>
      <c r="B592" s="229" t="s">
        <v>1676</v>
      </c>
      <c r="C592" s="263" t="s">
        <v>1664</v>
      </c>
      <c r="D592" s="229" t="s">
        <v>1670</v>
      </c>
      <c r="E592" s="123" t="s">
        <v>1600</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5">
      <c r="A593" s="91">
        <v>660</v>
      </c>
      <c r="B593" s="229" t="s">
        <v>1676</v>
      </c>
      <c r="C593" s="263" t="s">
        <v>1664</v>
      </c>
      <c r="D593" s="229" t="s">
        <v>1671</v>
      </c>
      <c r="E593" s="123" t="s">
        <v>1600</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5">
      <c r="A594" s="91">
        <v>661</v>
      </c>
      <c r="B594" s="229" t="s">
        <v>1676</v>
      </c>
      <c r="C594" s="263" t="s">
        <v>1664</v>
      </c>
      <c r="D594" s="229" t="s">
        <v>1673</v>
      </c>
      <c r="E594" s="123" t="s">
        <v>1600</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5">
      <c r="A595" s="91">
        <v>662</v>
      </c>
      <c r="B595" s="229" t="s">
        <v>1676</v>
      </c>
      <c r="C595" s="263" t="s">
        <v>1664</v>
      </c>
      <c r="D595" s="229" t="s">
        <v>1672</v>
      </c>
      <c r="E595" s="123" t="s">
        <v>1600</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5">
      <c r="A596" s="92">
        <v>663</v>
      </c>
      <c r="B596" s="229" t="s">
        <v>1676</v>
      </c>
      <c r="C596" s="263" t="s">
        <v>1664</v>
      </c>
      <c r="D596" s="229" t="s">
        <v>1674</v>
      </c>
      <c r="E596" s="123" t="s">
        <v>1600</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5">
      <c r="A597" s="91">
        <v>664</v>
      </c>
      <c r="B597" s="229" t="s">
        <v>1676</v>
      </c>
      <c r="C597" s="263" t="s">
        <v>1664</v>
      </c>
      <c r="D597" s="229" t="s">
        <v>1708</v>
      </c>
      <c r="E597" s="123" t="s">
        <v>1600</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5">
      <c r="A598" s="91">
        <v>665</v>
      </c>
      <c r="B598" s="229" t="s">
        <v>1676</v>
      </c>
      <c r="C598" s="263" t="s">
        <v>1664</v>
      </c>
      <c r="D598" s="229" t="s">
        <v>1709</v>
      </c>
      <c r="E598" s="123" t="s">
        <v>1600</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5">
      <c r="A599" s="91">
        <v>666</v>
      </c>
      <c r="B599" s="229" t="s">
        <v>1676</v>
      </c>
      <c r="C599" s="263" t="s">
        <v>1664</v>
      </c>
      <c r="D599" s="229" t="s">
        <v>1710</v>
      </c>
      <c r="E599" s="123" t="s">
        <v>1600</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5">
      <c r="A600" s="91">
        <v>667</v>
      </c>
      <c r="B600" s="229" t="s">
        <v>1676</v>
      </c>
      <c r="C600" s="263" t="s">
        <v>1664</v>
      </c>
      <c r="D600" s="229" t="s">
        <v>1711</v>
      </c>
      <c r="E600" s="123" t="s">
        <v>1600</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5">
      <c r="A601" s="91">
        <v>668</v>
      </c>
      <c r="B601" s="229" t="s">
        <v>1676</v>
      </c>
      <c r="C601" s="263" t="s">
        <v>1664</v>
      </c>
      <c r="D601" s="229" t="s">
        <v>1712</v>
      </c>
      <c r="E601" s="123" t="s">
        <v>1600</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5">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5">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5">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5">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5">
      <c r="A606" s="91">
        <v>673</v>
      </c>
      <c r="B606" s="229" t="s">
        <v>1689</v>
      </c>
      <c r="C606" s="263" t="s">
        <v>1690</v>
      </c>
      <c r="D606" s="229" t="s">
        <v>1724</v>
      </c>
      <c r="E606" s="123" t="s">
        <v>1600</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5">
      <c r="A607" s="91">
        <v>674</v>
      </c>
      <c r="B607" s="229" t="s">
        <v>1689</v>
      </c>
      <c r="C607" s="263" t="s">
        <v>1690</v>
      </c>
      <c r="D607" s="229" t="s">
        <v>1725</v>
      </c>
      <c r="E607" s="3" t="s">
        <v>1600</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customHeight="1" x14ac:dyDescent="0.25">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customHeight="1" x14ac:dyDescent="0.25">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customHeight="1" x14ac:dyDescent="0.25">
      <c r="A610" s="91">
        <v>677</v>
      </c>
      <c r="B610" s="229" t="s">
        <v>1676</v>
      </c>
      <c r="C610" s="263" t="s">
        <v>1664</v>
      </c>
      <c r="D610" s="229" t="s">
        <v>1695</v>
      </c>
      <c r="E610" s="123" t="s">
        <v>1600</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customHeight="1" x14ac:dyDescent="0.25">
      <c r="A611" s="91">
        <v>678</v>
      </c>
      <c r="B611" s="229" t="s">
        <v>1676</v>
      </c>
      <c r="C611" s="263" t="s">
        <v>1664</v>
      </c>
      <c r="D611" s="229" t="s">
        <v>1696</v>
      </c>
      <c r="E611" s="123" t="s">
        <v>1600</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5">
      <c r="A612" s="91">
        <v>679</v>
      </c>
      <c r="B612" s="229" t="s">
        <v>1676</v>
      </c>
      <c r="C612" s="263" t="s">
        <v>1664</v>
      </c>
      <c r="D612" s="229" t="s">
        <v>1697</v>
      </c>
      <c r="E612" s="123" t="s">
        <v>1600</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5">
      <c r="A613" s="91">
        <v>680</v>
      </c>
      <c r="B613" s="229" t="s">
        <v>1676</v>
      </c>
      <c r="C613" s="263" t="s">
        <v>1664</v>
      </c>
      <c r="D613" s="229" t="s">
        <v>1698</v>
      </c>
      <c r="E613" s="123" t="s">
        <v>1600</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5">
      <c r="A614" s="91">
        <v>681</v>
      </c>
      <c r="B614" s="229" t="s">
        <v>1676</v>
      </c>
      <c r="C614" s="263" t="s">
        <v>1664</v>
      </c>
      <c r="D614" s="229" t="s">
        <v>1699</v>
      </c>
      <c r="E614" s="123" t="s">
        <v>1600</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5">
      <c r="A615" s="91">
        <v>682</v>
      </c>
      <c r="B615" s="229" t="s">
        <v>1676</v>
      </c>
      <c r="C615" s="263" t="s">
        <v>1664</v>
      </c>
      <c r="D615" s="229" t="s">
        <v>1700</v>
      </c>
      <c r="E615" s="123" t="s">
        <v>1600</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5">
      <c r="A616" s="91">
        <v>683</v>
      </c>
      <c r="B616" s="229" t="s">
        <v>1676</v>
      </c>
      <c r="C616" s="263" t="s">
        <v>1664</v>
      </c>
      <c r="D616" s="229" t="s">
        <v>1677</v>
      </c>
      <c r="E616" s="123" t="s">
        <v>1600</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5">
      <c r="A617" s="91">
        <v>684</v>
      </c>
      <c r="B617" s="229" t="s">
        <v>1676</v>
      </c>
      <c r="C617" s="263" t="s">
        <v>1664</v>
      </c>
      <c r="D617" s="229" t="s">
        <v>1701</v>
      </c>
      <c r="E617" s="123" t="s">
        <v>1600</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5">
      <c r="A618" s="91">
        <v>685</v>
      </c>
      <c r="B618" s="229" t="s">
        <v>1676</v>
      </c>
      <c r="C618" s="263" t="s">
        <v>1664</v>
      </c>
      <c r="D618" s="229" t="s">
        <v>1703</v>
      </c>
      <c r="E618" s="123" t="s">
        <v>1600</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5">
      <c r="A619" s="91">
        <v>686</v>
      </c>
      <c r="B619" s="229" t="s">
        <v>1676</v>
      </c>
      <c r="C619" s="263" t="s">
        <v>1664</v>
      </c>
      <c r="D619" s="229" t="s">
        <v>1704</v>
      </c>
      <c r="E619" s="123" t="s">
        <v>1600</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5">
      <c r="A620" s="91">
        <v>687</v>
      </c>
      <c r="B620" s="229" t="s">
        <v>1676</v>
      </c>
      <c r="C620" s="263" t="s">
        <v>1664</v>
      </c>
      <c r="D620" s="229" t="s">
        <v>1705</v>
      </c>
      <c r="E620" s="123" t="s">
        <v>1600</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5">
      <c r="A621" s="91">
        <v>688</v>
      </c>
      <c r="B621" s="229" t="s">
        <v>1676</v>
      </c>
      <c r="C621" s="263" t="s">
        <v>1664</v>
      </c>
      <c r="D621" s="229" t="s">
        <v>1706</v>
      </c>
      <c r="E621" s="123" t="s">
        <v>1600</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5">
      <c r="A622" s="91">
        <v>689</v>
      </c>
      <c r="B622" s="229" t="s">
        <v>1676</v>
      </c>
      <c r="C622" s="263" t="s">
        <v>1664</v>
      </c>
      <c r="D622" s="229" t="s">
        <v>1707</v>
      </c>
      <c r="E622" s="123" t="s">
        <v>1600</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5">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5">
      <c r="A624" s="91">
        <v>691</v>
      </c>
      <c r="B624" s="229" t="s">
        <v>1520</v>
      </c>
      <c r="C624" s="263" t="s">
        <v>1521</v>
      </c>
      <c r="D624" s="229" t="s">
        <v>1588</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customHeight="1" x14ac:dyDescent="0.25">
      <c r="A625" s="91">
        <v>692</v>
      </c>
      <c r="B625" s="229" t="s">
        <v>1520</v>
      </c>
      <c r="C625" s="263" t="s">
        <v>1521</v>
      </c>
      <c r="D625" s="229" t="s">
        <v>1584</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customHeight="1" x14ac:dyDescent="0.25">
      <c r="A626" s="91">
        <v>693</v>
      </c>
      <c r="B626" s="229" t="s">
        <v>1520</v>
      </c>
      <c r="C626" s="263" t="s">
        <v>1521</v>
      </c>
      <c r="D626" s="229" t="s">
        <v>1585</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customHeight="1" x14ac:dyDescent="0.25">
      <c r="A627" s="91">
        <v>694</v>
      </c>
      <c r="B627" s="229" t="s">
        <v>1520</v>
      </c>
      <c r="C627" s="263" t="s">
        <v>1521</v>
      </c>
      <c r="D627" s="229" t="s">
        <v>1586</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customHeight="1" x14ac:dyDescent="0.25">
      <c r="A628" s="91">
        <v>695</v>
      </c>
      <c r="B628" s="229" t="s">
        <v>1520</v>
      </c>
      <c r="C628" s="263" t="s">
        <v>1521</v>
      </c>
      <c r="D628" s="229" t="s">
        <v>1587</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customHeight="1" x14ac:dyDescent="0.25">
      <c r="A629" s="91">
        <v>696</v>
      </c>
      <c r="B629" s="229" t="s">
        <v>1522</v>
      </c>
      <c r="C629" s="263" t="s">
        <v>1523</v>
      </c>
      <c r="D629" s="229" t="s">
        <v>1524</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customHeight="1" x14ac:dyDescent="0.25">
      <c r="A630" s="91">
        <v>697</v>
      </c>
      <c r="B630" s="229" t="s">
        <v>1561</v>
      </c>
      <c r="C630" s="263" t="s">
        <v>1562</v>
      </c>
      <c r="D630" s="229" t="s">
        <v>1563</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customHeight="1" x14ac:dyDescent="0.25">
      <c r="A631" s="91">
        <v>698</v>
      </c>
      <c r="B631" s="229" t="s">
        <v>1576</v>
      </c>
      <c r="C631" s="263" t="s">
        <v>1577</v>
      </c>
      <c r="D631" s="229" t="s">
        <v>1578</v>
      </c>
      <c r="E631" s="3" t="s">
        <v>355</v>
      </c>
      <c r="F631" s="26" t="s">
        <v>70</v>
      </c>
      <c r="G631" s="26" t="s">
        <v>55</v>
      </c>
      <c r="H631" s="26" t="s">
        <v>406</v>
      </c>
      <c r="J631" s="22">
        <v>125</v>
      </c>
      <c r="L631" s="28" t="s">
        <v>57</v>
      </c>
      <c r="M631" s="22" t="s">
        <v>77</v>
      </c>
      <c r="N631" s="22">
        <v>0</v>
      </c>
      <c r="O631" s="22" t="s">
        <v>59</v>
      </c>
      <c r="P631" s="22" t="s">
        <v>78</v>
      </c>
      <c r="Q631" s="23" t="s">
        <v>1155</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customHeight="1" x14ac:dyDescent="0.25">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5">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customHeight="1" x14ac:dyDescent="0.25">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5">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5">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5">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2389</v>
      </c>
      <c r="U637" s="23" t="s">
        <v>1969</v>
      </c>
      <c r="V637" s="25" t="s">
        <v>435</v>
      </c>
      <c r="X637" s="106" t="s">
        <v>202</v>
      </c>
      <c r="Y637" s="25" t="s">
        <v>516</v>
      </c>
      <c r="Z637" s="83" t="s">
        <v>62</v>
      </c>
      <c r="AA637" s="6">
        <v>12</v>
      </c>
      <c r="AB637" s="6">
        <v>6</v>
      </c>
      <c r="AD637" s="5" t="s">
        <v>79</v>
      </c>
      <c r="AI637" s="5">
        <v>21</v>
      </c>
      <c r="AJ637" s="5">
        <v>39</v>
      </c>
      <c r="BQ637" s="6" t="s">
        <v>213</v>
      </c>
      <c r="BR637" s="5" t="s">
        <v>2391</v>
      </c>
    </row>
    <row r="638" spans="1:70" ht="12.75" customHeight="1" x14ac:dyDescent="0.25">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5">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5">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5">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5">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customHeight="1" x14ac:dyDescent="0.25">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5">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5">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customHeight="1" x14ac:dyDescent="0.25">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customHeight="1" x14ac:dyDescent="0.25">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5">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customHeight="1" x14ac:dyDescent="0.25">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5">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customHeight="1" x14ac:dyDescent="0.25">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customHeight="1" x14ac:dyDescent="0.25">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customHeight="1" x14ac:dyDescent="0.25">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customHeight="1" x14ac:dyDescent="0.25">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customHeight="1" x14ac:dyDescent="0.25">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customHeight="1" x14ac:dyDescent="0.25">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5">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customHeight="1" x14ac:dyDescent="0.25">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2258</v>
      </c>
    </row>
    <row r="659" spans="1:70" ht="12.75" customHeight="1" x14ac:dyDescent="0.25">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customHeight="1" x14ac:dyDescent="0.25">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x14ac:dyDescent="0.25">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5">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5">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5">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5">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5">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5">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5">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5">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5">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customHeight="1" x14ac:dyDescent="0.25">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customHeight="1" x14ac:dyDescent="0.25">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customHeight="1" x14ac:dyDescent="0.25">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5">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5">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5">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5">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5">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5">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customHeight="1" x14ac:dyDescent="0.25">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x14ac:dyDescent="0.25">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x14ac:dyDescent="0.25">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5">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5">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5">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5">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customHeight="1" x14ac:dyDescent="0.25">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customHeight="1" x14ac:dyDescent="0.25">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customHeight="1" x14ac:dyDescent="0.25">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5">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5">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5">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5">
      <c r="A693" s="91">
        <v>761</v>
      </c>
      <c r="B693" s="229" t="s">
        <v>2110</v>
      </c>
      <c r="C693" s="259" t="s">
        <v>2111</v>
      </c>
      <c r="D693" s="229" t="s">
        <v>2114</v>
      </c>
      <c r="E693" s="3" t="s">
        <v>338</v>
      </c>
      <c r="F693" s="26" t="s">
        <v>102</v>
      </c>
      <c r="G693" s="26" t="s">
        <v>55</v>
      </c>
      <c r="H693" s="26" t="s">
        <v>534</v>
      </c>
      <c r="J693" s="22">
        <v>1</v>
      </c>
      <c r="L693" s="28" t="s">
        <v>57</v>
      </c>
      <c r="M693" s="22" t="s">
        <v>77</v>
      </c>
      <c r="N693" s="22" t="s">
        <v>2975</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5">
      <c r="A694" s="91">
        <v>762</v>
      </c>
      <c r="B694" s="229" t="s">
        <v>2110</v>
      </c>
      <c r="C694" s="259" t="s">
        <v>2111</v>
      </c>
      <c r="D694" s="229" t="s">
        <v>2115</v>
      </c>
      <c r="E694" s="3" t="s">
        <v>338</v>
      </c>
      <c r="F694" s="26" t="s">
        <v>102</v>
      </c>
      <c r="G694" s="26" t="s">
        <v>55</v>
      </c>
      <c r="H694" s="26" t="s">
        <v>534</v>
      </c>
      <c r="J694" s="22">
        <v>0.5</v>
      </c>
      <c r="L694" s="28" t="s">
        <v>57</v>
      </c>
      <c r="M694" s="22" t="s">
        <v>77</v>
      </c>
      <c r="N694" s="176" t="s">
        <v>2975</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5">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5">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5">
      <c r="A697" s="91">
        <v>765</v>
      </c>
      <c r="B697" s="229" t="s">
        <v>2110</v>
      </c>
      <c r="C697" s="259" t="s">
        <v>2111</v>
      </c>
      <c r="D697" s="229" t="s">
        <v>2118</v>
      </c>
      <c r="E697" s="3" t="s">
        <v>338</v>
      </c>
      <c r="F697" s="26" t="s">
        <v>102</v>
      </c>
      <c r="G697" s="26" t="s">
        <v>55</v>
      </c>
      <c r="H697" s="26" t="s">
        <v>539</v>
      </c>
      <c r="J697" s="22">
        <v>1</v>
      </c>
      <c r="L697" s="28" t="s">
        <v>57</v>
      </c>
      <c r="M697" s="22" t="s">
        <v>77</v>
      </c>
      <c r="N697" s="176" t="s">
        <v>2975</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5">
      <c r="A698" s="91">
        <v>766</v>
      </c>
      <c r="B698" s="229" t="s">
        <v>2110</v>
      </c>
      <c r="C698" s="259" t="s">
        <v>2111</v>
      </c>
      <c r="D698" s="229" t="s">
        <v>2119</v>
      </c>
      <c r="E698" s="3" t="s">
        <v>338</v>
      </c>
      <c r="F698" s="26" t="s">
        <v>102</v>
      </c>
      <c r="G698" s="26" t="s">
        <v>55</v>
      </c>
      <c r="H698" s="26" t="s">
        <v>539</v>
      </c>
      <c r="J698" s="22">
        <v>0.5</v>
      </c>
      <c r="L698" s="28" t="s">
        <v>57</v>
      </c>
      <c r="M698" s="22" t="s">
        <v>77</v>
      </c>
      <c r="N698" s="176" t="s">
        <v>2975</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5">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5">
      <c r="A700" s="91">
        <v>768</v>
      </c>
      <c r="B700" s="229" t="s">
        <v>2110</v>
      </c>
      <c r="C700" s="259" t="s">
        <v>2111</v>
      </c>
      <c r="D700" s="229" t="s">
        <v>2121</v>
      </c>
      <c r="E700" s="3" t="s">
        <v>338</v>
      </c>
      <c r="F700" s="26" t="s">
        <v>102</v>
      </c>
      <c r="G700" s="26" t="s">
        <v>55</v>
      </c>
      <c r="H700" s="26" t="s">
        <v>1331</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5">
      <c r="A701" s="91">
        <v>769</v>
      </c>
      <c r="B701" s="229" t="s">
        <v>2110</v>
      </c>
      <c r="C701" s="259" t="s">
        <v>2111</v>
      </c>
      <c r="D701" s="229" t="s">
        <v>2123</v>
      </c>
      <c r="E701" s="3" t="s">
        <v>338</v>
      </c>
      <c r="F701" s="26" t="s">
        <v>102</v>
      </c>
      <c r="G701" s="26" t="s">
        <v>55</v>
      </c>
      <c r="H701" s="26" t="s">
        <v>1331</v>
      </c>
      <c r="I701" s="26" t="s">
        <v>2122</v>
      </c>
      <c r="J701" s="22">
        <v>4</v>
      </c>
      <c r="L701" s="28" t="s">
        <v>57</v>
      </c>
      <c r="M701" s="22" t="s">
        <v>58</v>
      </c>
      <c r="N701" s="176" t="s">
        <v>2975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5">
      <c r="A702" s="91">
        <v>770</v>
      </c>
      <c r="B702" s="229" t="s">
        <v>2110</v>
      </c>
      <c r="C702" s="259" t="s">
        <v>2111</v>
      </c>
      <c r="D702" s="229" t="s">
        <v>2124</v>
      </c>
      <c r="E702" s="3" t="s">
        <v>338</v>
      </c>
      <c r="F702" s="26" t="s">
        <v>102</v>
      </c>
      <c r="G702" s="26" t="s">
        <v>55</v>
      </c>
      <c r="H702" s="26" t="s">
        <v>1331</v>
      </c>
      <c r="I702" s="26" t="s">
        <v>2122</v>
      </c>
      <c r="J702" s="22">
        <v>1</v>
      </c>
      <c r="L702" s="28" t="s">
        <v>57</v>
      </c>
      <c r="M702" s="22" t="s">
        <v>58</v>
      </c>
      <c r="N702" s="176" t="s">
        <v>2975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5">
      <c r="A703" s="91">
        <v>771</v>
      </c>
      <c r="B703" s="229" t="s">
        <v>2110</v>
      </c>
      <c r="C703" s="259" t="s">
        <v>2111</v>
      </c>
      <c r="D703" s="229" t="s">
        <v>2125</v>
      </c>
      <c r="E703" s="3" t="s">
        <v>338</v>
      </c>
      <c r="F703" s="26" t="s">
        <v>102</v>
      </c>
      <c r="G703" s="26" t="s">
        <v>55</v>
      </c>
      <c r="H703" s="26" t="s">
        <v>1331</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5">
      <c r="A704" s="91">
        <v>772</v>
      </c>
      <c r="B704" s="229" t="s">
        <v>2110</v>
      </c>
      <c r="C704" s="259" t="s">
        <v>2111</v>
      </c>
      <c r="D704" s="229" t="s">
        <v>2126</v>
      </c>
      <c r="E704" s="3" t="s">
        <v>338</v>
      </c>
      <c r="F704" s="26" t="s">
        <v>102</v>
      </c>
      <c r="G704" s="26" t="s">
        <v>55</v>
      </c>
      <c r="H704" s="26" t="s">
        <v>1332</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5">
      <c r="A705" s="91">
        <v>773</v>
      </c>
      <c r="B705" s="229" t="s">
        <v>2110</v>
      </c>
      <c r="C705" s="259" t="s">
        <v>2111</v>
      </c>
      <c r="D705" s="229" t="s">
        <v>2127</v>
      </c>
      <c r="E705" s="3" t="s">
        <v>338</v>
      </c>
      <c r="F705" s="26" t="s">
        <v>102</v>
      </c>
      <c r="G705" s="26" t="s">
        <v>55</v>
      </c>
      <c r="H705" s="26" t="s">
        <v>1332</v>
      </c>
      <c r="I705" s="26" t="s">
        <v>2122</v>
      </c>
      <c r="J705" s="176">
        <v>4</v>
      </c>
      <c r="K705" s="180"/>
      <c r="L705" s="180" t="s">
        <v>57</v>
      </c>
      <c r="M705" s="176" t="s">
        <v>58</v>
      </c>
      <c r="N705" s="176" t="s">
        <v>2975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5">
      <c r="A706" s="91">
        <v>774</v>
      </c>
      <c r="B706" s="229" t="s">
        <v>2110</v>
      </c>
      <c r="C706" s="259" t="s">
        <v>2111</v>
      </c>
      <c r="D706" s="229" t="s">
        <v>2128</v>
      </c>
      <c r="E706" s="3" t="s">
        <v>338</v>
      </c>
      <c r="F706" s="26" t="s">
        <v>102</v>
      </c>
      <c r="G706" s="26" t="s">
        <v>55</v>
      </c>
      <c r="H706" s="26" t="s">
        <v>1332</v>
      </c>
      <c r="I706" s="26" t="s">
        <v>2122</v>
      </c>
      <c r="J706" s="176">
        <v>1</v>
      </c>
      <c r="K706" s="180"/>
      <c r="L706" s="180" t="s">
        <v>57</v>
      </c>
      <c r="M706" s="176" t="s">
        <v>58</v>
      </c>
      <c r="N706" s="176" t="s">
        <v>2975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5">
      <c r="A707" s="91">
        <v>775</v>
      </c>
      <c r="B707" s="229" t="s">
        <v>2110</v>
      </c>
      <c r="C707" s="259" t="s">
        <v>2111</v>
      </c>
      <c r="D707" s="229" t="s">
        <v>2129</v>
      </c>
      <c r="E707" s="3" t="s">
        <v>338</v>
      </c>
      <c r="F707" s="26" t="s">
        <v>102</v>
      </c>
      <c r="G707" s="26" t="s">
        <v>55</v>
      </c>
      <c r="H707" s="26" t="s">
        <v>1332</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3.8" x14ac:dyDescent="0.25">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1400</v>
      </c>
    </row>
    <row r="709" spans="1:70" ht="13.8" x14ac:dyDescent="0.25">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1400</v>
      </c>
    </row>
    <row r="710" spans="1:70" ht="13.8" x14ac:dyDescent="0.25">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3.8" x14ac:dyDescent="0.25">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3.8" x14ac:dyDescent="0.25">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3.8" x14ac:dyDescent="0.25">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2389</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2391</v>
      </c>
    </row>
    <row r="714" spans="1:70" ht="13.8" x14ac:dyDescent="0.25">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1490</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3.8" x14ac:dyDescent="0.25">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1490</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3.8" x14ac:dyDescent="0.25">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1490</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3.8" x14ac:dyDescent="0.25">
      <c r="A717" s="91">
        <v>785</v>
      </c>
      <c r="B717" s="229" t="s">
        <v>2180</v>
      </c>
      <c r="C717" s="263" t="s">
        <v>2182</v>
      </c>
      <c r="D717" s="229" t="s">
        <v>2181</v>
      </c>
      <c r="E717" s="3" t="s">
        <v>2178</v>
      </c>
      <c r="F717" s="26" t="s">
        <v>102</v>
      </c>
      <c r="G717" s="26" t="s">
        <v>55</v>
      </c>
      <c r="H717" s="26" t="s">
        <v>429</v>
      </c>
      <c r="J717" s="22">
        <v>600</v>
      </c>
      <c r="L717" s="28" t="s">
        <v>57</v>
      </c>
      <c r="M717" s="22" t="s">
        <v>58</v>
      </c>
      <c r="N717" s="22" t="s">
        <v>1470</v>
      </c>
      <c r="O717" s="22" t="s">
        <v>59</v>
      </c>
      <c r="P717" s="22" t="s">
        <v>1490</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3.8" x14ac:dyDescent="0.25">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1490</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3.8" x14ac:dyDescent="0.25">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3.8" x14ac:dyDescent="0.25">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3.8" x14ac:dyDescent="0.25">
      <c r="A721" s="91">
        <v>789</v>
      </c>
      <c r="B721" s="229" t="s">
        <v>2188</v>
      </c>
      <c r="C721" s="263" t="s">
        <v>2194</v>
      </c>
      <c r="D721" s="229" t="s">
        <v>2191</v>
      </c>
      <c r="E721" s="3" t="s">
        <v>2178</v>
      </c>
      <c r="F721" s="26" t="s">
        <v>102</v>
      </c>
      <c r="G721" s="26" t="s">
        <v>55</v>
      </c>
      <c r="H721" s="26" t="s">
        <v>56</v>
      </c>
      <c r="J721" s="22">
        <v>200</v>
      </c>
      <c r="L721" s="28" t="s">
        <v>57</v>
      </c>
      <c r="M721" s="22" t="s">
        <v>58</v>
      </c>
      <c r="N721" s="22" t="s">
        <v>1470</v>
      </c>
      <c r="O721" s="22" t="s">
        <v>59</v>
      </c>
      <c r="P721" s="22" t="s">
        <v>1490</v>
      </c>
      <c r="V721" s="25" t="s">
        <v>61</v>
      </c>
      <c r="W721" s="65">
        <v>8</v>
      </c>
      <c r="Z721" s="83" t="s">
        <v>62</v>
      </c>
      <c r="AA721" s="6">
        <v>8</v>
      </c>
      <c r="AC721" s="5">
        <v>29.9</v>
      </c>
      <c r="AD721" s="5" t="s">
        <v>79</v>
      </c>
      <c r="AE721" s="5" t="s">
        <v>115</v>
      </c>
      <c r="AI721" s="5">
        <v>19</v>
      </c>
      <c r="AJ721" s="5">
        <v>49</v>
      </c>
      <c r="BQ721" s="6" t="s">
        <v>213</v>
      </c>
      <c r="BR721" s="5" t="s">
        <v>2197</v>
      </c>
    </row>
    <row r="722" spans="1:70" ht="13.8" x14ac:dyDescent="0.25">
      <c r="A722" s="91">
        <v>790</v>
      </c>
      <c r="B722" s="229" t="s">
        <v>2188</v>
      </c>
      <c r="C722" s="263" t="s">
        <v>2194</v>
      </c>
      <c r="D722" s="229" t="s">
        <v>2192</v>
      </c>
      <c r="E722" s="3" t="s">
        <v>2178</v>
      </c>
      <c r="F722" s="26" t="s">
        <v>102</v>
      </c>
      <c r="G722" s="26" t="s">
        <v>55</v>
      </c>
      <c r="H722" s="26" t="s">
        <v>56</v>
      </c>
      <c r="J722" s="22">
        <v>400</v>
      </c>
      <c r="L722" s="28" t="s">
        <v>57</v>
      </c>
      <c r="M722" s="22" t="s">
        <v>58</v>
      </c>
      <c r="N722" s="22" t="s">
        <v>1470</v>
      </c>
      <c r="O722" s="22" t="s">
        <v>59</v>
      </c>
      <c r="P722" s="22" t="s">
        <v>1490</v>
      </c>
      <c r="V722" s="25" t="s">
        <v>61</v>
      </c>
      <c r="W722" s="65">
        <v>8</v>
      </c>
      <c r="Z722" s="83" t="s">
        <v>62</v>
      </c>
      <c r="AA722" s="6">
        <v>8</v>
      </c>
      <c r="AC722" s="5">
        <v>29.9</v>
      </c>
      <c r="AD722" s="5" t="s">
        <v>79</v>
      </c>
      <c r="AE722" s="5" t="s">
        <v>115</v>
      </c>
      <c r="AI722" s="5">
        <v>19</v>
      </c>
      <c r="AJ722" s="5">
        <v>49</v>
      </c>
      <c r="BQ722" s="6" t="s">
        <v>213</v>
      </c>
      <c r="BR722" s="5" t="s">
        <v>2198</v>
      </c>
    </row>
    <row r="723" spans="1:70" ht="13.8" x14ac:dyDescent="0.25">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1400</v>
      </c>
    </row>
    <row r="724" spans="1:70" ht="13.8" x14ac:dyDescent="0.25">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1400</v>
      </c>
    </row>
    <row r="725" spans="1:70" ht="13.8" x14ac:dyDescent="0.25">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1400</v>
      </c>
    </row>
    <row r="726" spans="1:70" ht="13.8" x14ac:dyDescent="0.25">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1489</v>
      </c>
      <c r="O726" s="22" t="s">
        <v>59</v>
      </c>
      <c r="P726" s="22" t="s">
        <v>1490</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3.8" x14ac:dyDescent="0.25">
      <c r="A727" s="91">
        <v>795</v>
      </c>
      <c r="B727" s="229" t="s">
        <v>2213</v>
      </c>
      <c r="C727" s="263" t="s">
        <v>2217</v>
      </c>
      <c r="D727" s="229" t="s">
        <v>2214</v>
      </c>
      <c r="E727" s="3" t="s">
        <v>2178</v>
      </c>
      <c r="F727" s="26" t="s">
        <v>102</v>
      </c>
      <c r="G727" s="26" t="s">
        <v>55</v>
      </c>
      <c r="H727" s="26" t="s">
        <v>2219</v>
      </c>
      <c r="J727" s="22">
        <v>400</v>
      </c>
      <c r="L727" s="28" t="s">
        <v>57</v>
      </c>
      <c r="M727" s="22" t="s">
        <v>58</v>
      </c>
      <c r="N727" s="22" t="s">
        <v>1489</v>
      </c>
      <c r="O727" s="22" t="s">
        <v>59</v>
      </c>
      <c r="P727" s="22" t="s">
        <v>1490</v>
      </c>
      <c r="R727" s="23" t="s">
        <v>2183</v>
      </c>
      <c r="T727" s="23">
        <v>240</v>
      </c>
      <c r="V727" s="25" t="s">
        <v>1438</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3.8" x14ac:dyDescent="0.25">
      <c r="A728" s="91">
        <v>796</v>
      </c>
      <c r="B728" s="229" t="s">
        <v>2213</v>
      </c>
      <c r="C728" s="263" t="s">
        <v>2217</v>
      </c>
      <c r="D728" s="229" t="s">
        <v>2215</v>
      </c>
      <c r="E728" s="3" t="s">
        <v>2178</v>
      </c>
      <c r="F728" s="26" t="s">
        <v>102</v>
      </c>
      <c r="G728" s="26" t="s">
        <v>55</v>
      </c>
      <c r="H728" s="26" t="s">
        <v>2220</v>
      </c>
      <c r="J728" s="22">
        <v>400</v>
      </c>
      <c r="L728" s="28" t="s">
        <v>57</v>
      </c>
      <c r="M728" s="22" t="s">
        <v>58</v>
      </c>
      <c r="N728" s="22" t="s">
        <v>1489</v>
      </c>
      <c r="O728" s="22" t="s">
        <v>59</v>
      </c>
      <c r="P728" s="22" t="s">
        <v>1490</v>
      </c>
      <c r="R728" s="23" t="s">
        <v>2183</v>
      </c>
      <c r="T728" s="23">
        <v>240</v>
      </c>
      <c r="V728" s="25" t="s">
        <v>1438</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3.8" x14ac:dyDescent="0.25">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1490</v>
      </c>
      <c r="R729" s="23" t="s">
        <v>2183</v>
      </c>
      <c r="T729" s="23">
        <v>240</v>
      </c>
      <c r="V729" s="25" t="s">
        <v>1438</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3.8" x14ac:dyDescent="0.25">
      <c r="A730" s="91">
        <v>798</v>
      </c>
      <c r="B730" s="229" t="s">
        <v>2222</v>
      </c>
      <c r="C730" s="263" t="s">
        <v>2223</v>
      </c>
      <c r="D730" s="229" t="s">
        <v>2207</v>
      </c>
      <c r="E730" s="3" t="s">
        <v>2178</v>
      </c>
      <c r="F730" s="26" t="s">
        <v>102</v>
      </c>
      <c r="G730" s="26" t="s">
        <v>55</v>
      </c>
      <c r="H730" s="26" t="s">
        <v>1332</v>
      </c>
      <c r="J730" s="22">
        <v>600</v>
      </c>
      <c r="L730" s="28" t="s">
        <v>57</v>
      </c>
      <c r="M730" s="22" t="s">
        <v>58</v>
      </c>
      <c r="N730" s="22" t="s">
        <v>1470</v>
      </c>
      <c r="O730" s="22" t="s">
        <v>59</v>
      </c>
      <c r="P730" s="22" t="s">
        <v>1490</v>
      </c>
      <c r="Z730" s="83" t="s">
        <v>62</v>
      </c>
      <c r="AA730" s="6">
        <v>14</v>
      </c>
      <c r="AB730" s="6">
        <v>4</v>
      </c>
      <c r="AC730" s="5">
        <v>43.5</v>
      </c>
      <c r="AD730" s="5" t="s">
        <v>79</v>
      </c>
      <c r="AE730" s="5" t="s">
        <v>537</v>
      </c>
      <c r="AI730" s="5">
        <v>19</v>
      </c>
      <c r="AJ730" s="5">
        <v>57</v>
      </c>
      <c r="AL730" s="6" t="s">
        <v>80</v>
      </c>
      <c r="AQ730" s="6">
        <v>50</v>
      </c>
      <c r="BQ730" s="6" t="s">
        <v>213</v>
      </c>
      <c r="BR730" s="5" t="s">
        <v>2226</v>
      </c>
    </row>
    <row r="731" spans="1:70" ht="13.8" x14ac:dyDescent="0.25">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1490</v>
      </c>
      <c r="Z731" s="83" t="s">
        <v>62</v>
      </c>
      <c r="AA731" s="6">
        <v>12</v>
      </c>
      <c r="AB731" s="6">
        <v>7</v>
      </c>
      <c r="AD731" s="5" t="s">
        <v>79</v>
      </c>
      <c r="AI731" s="5">
        <v>24</v>
      </c>
      <c r="AJ731" s="5">
        <v>49</v>
      </c>
      <c r="AL731" s="6" t="s">
        <v>80</v>
      </c>
      <c r="AQ731" s="6">
        <v>50</v>
      </c>
      <c r="AR731" s="6">
        <v>83</v>
      </c>
      <c r="BQ731" s="6" t="s">
        <v>2230</v>
      </c>
      <c r="BR731" s="5" t="s">
        <v>1328</v>
      </c>
    </row>
    <row r="732" spans="1:70" ht="13.8" x14ac:dyDescent="0.25">
      <c r="A732" s="91">
        <v>800</v>
      </c>
      <c r="B732" s="229" t="s">
        <v>2232</v>
      </c>
      <c r="C732" s="263" t="s">
        <v>2231</v>
      </c>
      <c r="D732" s="229" t="s">
        <v>3046</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3.8" x14ac:dyDescent="0.25">
      <c r="A733" s="91">
        <v>801</v>
      </c>
      <c r="B733" s="229" t="s">
        <v>2232</v>
      </c>
      <c r="C733" s="263" t="s">
        <v>2231</v>
      </c>
      <c r="D733" s="229" t="s">
        <v>3047</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3.8" x14ac:dyDescent="0.25">
      <c r="A734" s="91">
        <v>802</v>
      </c>
      <c r="B734" s="229" t="s">
        <v>2232</v>
      </c>
      <c r="C734" s="263" t="s">
        <v>2231</v>
      </c>
      <c r="D734" s="229" t="s">
        <v>3048</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3.8" x14ac:dyDescent="0.25">
      <c r="A735" s="91">
        <v>803</v>
      </c>
      <c r="B735" s="229" t="s">
        <v>2232</v>
      </c>
      <c r="C735" s="263" t="s">
        <v>2231</v>
      </c>
      <c r="D735" s="229" t="s">
        <v>3049</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3.8" x14ac:dyDescent="0.25">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1490</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3.8" x14ac:dyDescent="0.25">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1490</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x14ac:dyDescent="0.25">
      <c r="A738" s="253">
        <v>1001</v>
      </c>
      <c r="B738" s="229" t="s">
        <v>2084</v>
      </c>
      <c r="C738" s="259" t="s">
        <v>2085</v>
      </c>
      <c r="D738" s="229" t="s">
        <v>2251</v>
      </c>
      <c r="E738" s="3" t="s">
        <v>2030</v>
      </c>
      <c r="F738" s="26" t="s">
        <v>102</v>
      </c>
      <c r="G738" s="26" t="s">
        <v>55</v>
      </c>
      <c r="H738" s="26" t="s">
        <v>2246</v>
      </c>
      <c r="J738" s="22">
        <v>1</v>
      </c>
      <c r="L738" s="28" t="s">
        <v>57</v>
      </c>
      <c r="M738" s="22" t="s">
        <v>58</v>
      </c>
      <c r="N738" s="22">
        <v>96</v>
      </c>
      <c r="O738" s="22" t="s">
        <v>59</v>
      </c>
      <c r="P738" s="22" t="s">
        <v>2781</v>
      </c>
      <c r="R738" s="23" t="s">
        <v>2247</v>
      </c>
      <c r="V738" s="25" t="s">
        <v>613</v>
      </c>
      <c r="W738" s="65" t="s">
        <v>653</v>
      </c>
      <c r="X738" s="106">
        <v>4</v>
      </c>
      <c r="Y738" s="25" t="s">
        <v>2252</v>
      </c>
      <c r="Z738" s="83" t="s">
        <v>62</v>
      </c>
      <c r="AA738" s="6" t="s">
        <v>2253</v>
      </c>
      <c r="AD738" s="5" t="s">
        <v>1386</v>
      </c>
      <c r="AI738" s="5" t="s">
        <v>2248</v>
      </c>
      <c r="AJ738" s="5" t="s">
        <v>2249</v>
      </c>
      <c r="BQ738" s="6" t="s">
        <v>194</v>
      </c>
      <c r="BR738" s="5" t="s">
        <v>2250</v>
      </c>
    </row>
    <row r="739" spans="1:70" x14ac:dyDescent="0.25">
      <c r="A739" s="253">
        <v>1002</v>
      </c>
      <c r="B739" s="229" t="s">
        <v>2084</v>
      </c>
      <c r="C739" s="259" t="s">
        <v>2085</v>
      </c>
      <c r="D739" s="229" t="s">
        <v>2254</v>
      </c>
      <c r="E739" s="3" t="s">
        <v>2030</v>
      </c>
      <c r="F739" s="26" t="s">
        <v>102</v>
      </c>
      <c r="G739" s="26" t="s">
        <v>55</v>
      </c>
      <c r="H739" s="26" t="s">
        <v>2246</v>
      </c>
      <c r="J739" s="22">
        <v>1</v>
      </c>
      <c r="L739" s="28" t="s">
        <v>57</v>
      </c>
      <c r="M739" s="22" t="s">
        <v>58</v>
      </c>
      <c r="N739" s="22">
        <v>48</v>
      </c>
      <c r="O739" s="22" t="s">
        <v>59</v>
      </c>
      <c r="P739" s="22" t="s">
        <v>2782</v>
      </c>
      <c r="R739" s="23" t="s">
        <v>2247</v>
      </c>
      <c r="V739" s="25" t="s">
        <v>613</v>
      </c>
      <c r="W739" s="65" t="s">
        <v>653</v>
      </c>
      <c r="X739" s="106">
        <v>4</v>
      </c>
      <c r="Y739" s="25" t="s">
        <v>2252</v>
      </c>
      <c r="Z739" s="83" t="s">
        <v>62</v>
      </c>
      <c r="AA739" s="6" t="s">
        <v>2253</v>
      </c>
      <c r="AD739" s="5" t="s">
        <v>1386</v>
      </c>
      <c r="AI739" s="5" t="s">
        <v>2248</v>
      </c>
      <c r="AJ739" s="5" t="s">
        <v>2249</v>
      </c>
      <c r="BQ739" s="6" t="s">
        <v>194</v>
      </c>
      <c r="BR739" s="5" t="s">
        <v>2250</v>
      </c>
    </row>
    <row r="740" spans="1:70" x14ac:dyDescent="0.25">
      <c r="A740" s="253">
        <v>1004</v>
      </c>
      <c r="B740" s="229" t="s">
        <v>2022</v>
      </c>
      <c r="C740" s="259" t="s">
        <v>2023</v>
      </c>
      <c r="D740" s="229" t="s">
        <v>2943</v>
      </c>
      <c r="E740" s="3" t="s">
        <v>1951</v>
      </c>
      <c r="F740" s="26" t="s">
        <v>102</v>
      </c>
      <c r="G740" s="26" t="s">
        <v>55</v>
      </c>
      <c r="H740" s="26" t="s">
        <v>2255</v>
      </c>
      <c r="J740" s="22">
        <v>0.5</v>
      </c>
      <c r="L740" s="28" t="s">
        <v>57</v>
      </c>
      <c r="M740" s="22" t="s">
        <v>58</v>
      </c>
      <c r="N740" s="22">
        <v>113</v>
      </c>
      <c r="O740" s="22" t="s">
        <v>59</v>
      </c>
      <c r="P740" s="22" t="s">
        <v>78</v>
      </c>
      <c r="R740" s="23" t="s">
        <v>2256</v>
      </c>
      <c r="T740" s="23">
        <v>150</v>
      </c>
      <c r="V740" s="25" t="s">
        <v>613</v>
      </c>
      <c r="W740" s="65">
        <v>2</v>
      </c>
      <c r="X740" s="106" t="s">
        <v>415</v>
      </c>
      <c r="Y740" s="25" t="s">
        <v>2257</v>
      </c>
      <c r="Z740" s="83" t="s">
        <v>62</v>
      </c>
      <c r="AA740" s="6">
        <v>10</v>
      </c>
      <c r="AB740" s="6">
        <v>4</v>
      </c>
      <c r="AD740" s="5" t="s">
        <v>79</v>
      </c>
      <c r="AI740" s="5">
        <v>19</v>
      </c>
      <c r="AJ740" s="5">
        <v>25</v>
      </c>
      <c r="AL740" s="6" t="s">
        <v>80</v>
      </c>
      <c r="AQ740" s="6">
        <v>53</v>
      </c>
      <c r="AR740" s="6">
        <v>90</v>
      </c>
      <c r="BQ740" s="6" t="s">
        <v>353</v>
      </c>
      <c r="BR740" s="5" t="s">
        <v>2258</v>
      </c>
    </row>
    <row r="741" spans="1:70" x14ac:dyDescent="0.25">
      <c r="A741" s="253">
        <v>1005</v>
      </c>
      <c r="B741" s="229" t="s">
        <v>2022</v>
      </c>
      <c r="C741" s="259" t="s">
        <v>2023</v>
      </c>
      <c r="D741" s="229" t="s">
        <v>2944</v>
      </c>
      <c r="E741" s="3" t="s">
        <v>1951</v>
      </c>
      <c r="F741" s="26" t="s">
        <v>102</v>
      </c>
      <c r="G741" s="26" t="s">
        <v>75</v>
      </c>
      <c r="H741" s="26" t="s">
        <v>65</v>
      </c>
      <c r="J741" s="22">
        <v>0.5</v>
      </c>
      <c r="L741" s="28" t="s">
        <v>57</v>
      </c>
      <c r="M741" s="22" t="s">
        <v>58</v>
      </c>
      <c r="N741" s="22">
        <v>0</v>
      </c>
      <c r="O741" s="22" t="s">
        <v>59</v>
      </c>
      <c r="P741" s="22" t="s">
        <v>78</v>
      </c>
      <c r="R741" s="23" t="s">
        <v>2256</v>
      </c>
      <c r="T741" s="23">
        <v>150</v>
      </c>
      <c r="V741" s="25" t="s">
        <v>613</v>
      </c>
      <c r="W741" s="65">
        <v>2</v>
      </c>
      <c r="X741" s="106" t="s">
        <v>415</v>
      </c>
      <c r="Y741" s="25" t="s">
        <v>2257</v>
      </c>
      <c r="Z741" s="83" t="s">
        <v>62</v>
      </c>
      <c r="AA741" s="6">
        <v>1</v>
      </c>
      <c r="AB741" s="6">
        <v>0</v>
      </c>
      <c r="BQ741" s="6" t="s">
        <v>353</v>
      </c>
    </row>
    <row r="742" spans="1:70" x14ac:dyDescent="0.25">
      <c r="A742" s="253">
        <v>1006</v>
      </c>
      <c r="B742" s="229" t="s">
        <v>2022</v>
      </c>
      <c r="C742" s="259" t="s">
        <v>2023</v>
      </c>
      <c r="D742" s="229" t="s">
        <v>2945</v>
      </c>
      <c r="E742" s="3" t="s">
        <v>1951</v>
      </c>
      <c r="F742" s="26" t="s">
        <v>102</v>
      </c>
      <c r="G742" s="26" t="s">
        <v>75</v>
      </c>
      <c r="H742" s="26" t="s">
        <v>65</v>
      </c>
      <c r="J742" s="22">
        <v>0.5</v>
      </c>
      <c r="L742" s="28" t="s">
        <v>57</v>
      </c>
      <c r="M742" s="22" t="s">
        <v>58</v>
      </c>
      <c r="N742" s="22">
        <v>0</v>
      </c>
      <c r="O742" s="22" t="s">
        <v>59</v>
      </c>
      <c r="P742" s="22" t="s">
        <v>78</v>
      </c>
      <c r="R742" s="23" t="s">
        <v>2256</v>
      </c>
      <c r="T742" s="23">
        <v>150</v>
      </c>
      <c r="V742" s="25" t="s">
        <v>613</v>
      </c>
      <c r="W742" s="65">
        <v>2</v>
      </c>
      <c r="X742" s="106" t="s">
        <v>415</v>
      </c>
      <c r="Y742" s="25" t="s">
        <v>2257</v>
      </c>
      <c r="Z742" s="83" t="s">
        <v>62</v>
      </c>
      <c r="AA742" s="6">
        <v>1</v>
      </c>
      <c r="AB742" s="6">
        <v>1</v>
      </c>
      <c r="BQ742" s="6" t="s">
        <v>353</v>
      </c>
    </row>
    <row r="743" spans="1:70" x14ac:dyDescent="0.25">
      <c r="A743" s="253">
        <v>1007</v>
      </c>
      <c r="B743" s="229" t="s">
        <v>2022</v>
      </c>
      <c r="C743" s="259" t="s">
        <v>2023</v>
      </c>
      <c r="D743" s="229" t="s">
        <v>2946</v>
      </c>
      <c r="E743" s="3" t="s">
        <v>1951</v>
      </c>
      <c r="F743" s="26" t="s">
        <v>102</v>
      </c>
      <c r="G743" s="26" t="s">
        <v>75</v>
      </c>
      <c r="H743" s="26" t="s">
        <v>65</v>
      </c>
      <c r="J743" s="22">
        <v>0.5</v>
      </c>
      <c r="L743" s="28" t="s">
        <v>57</v>
      </c>
      <c r="M743" s="22" t="s">
        <v>58</v>
      </c>
      <c r="N743" s="22">
        <v>0</v>
      </c>
      <c r="O743" s="22" t="s">
        <v>59</v>
      </c>
      <c r="P743" s="22" t="s">
        <v>78</v>
      </c>
      <c r="R743" s="23" t="s">
        <v>2256</v>
      </c>
      <c r="T743" s="23">
        <v>150</v>
      </c>
      <c r="V743" s="25" t="s">
        <v>613</v>
      </c>
      <c r="W743" s="65">
        <v>2</v>
      </c>
      <c r="X743" s="106" t="s">
        <v>415</v>
      </c>
      <c r="Y743" s="25" t="s">
        <v>2257</v>
      </c>
      <c r="Z743" s="83" t="s">
        <v>62</v>
      </c>
      <c r="AA743" s="6">
        <v>1</v>
      </c>
      <c r="AB743" s="6">
        <v>1</v>
      </c>
      <c r="BQ743" s="6" t="s">
        <v>353</v>
      </c>
    </row>
    <row r="744" spans="1:70" x14ac:dyDescent="0.25">
      <c r="A744" s="253">
        <v>1008</v>
      </c>
      <c r="B744" s="229" t="s">
        <v>2022</v>
      </c>
      <c r="C744" s="259" t="s">
        <v>2023</v>
      </c>
      <c r="D744" s="229" t="s">
        <v>2947</v>
      </c>
      <c r="E744" s="3" t="s">
        <v>1951</v>
      </c>
      <c r="F744" s="26" t="s">
        <v>102</v>
      </c>
      <c r="G744" s="26" t="s">
        <v>75</v>
      </c>
      <c r="H744" s="26" t="s">
        <v>65</v>
      </c>
      <c r="J744" s="22">
        <v>0.5</v>
      </c>
      <c r="L744" s="28" t="s">
        <v>57</v>
      </c>
      <c r="M744" s="22" t="s">
        <v>58</v>
      </c>
      <c r="N744" s="22">
        <v>0</v>
      </c>
      <c r="O744" s="22" t="s">
        <v>59</v>
      </c>
      <c r="P744" s="22" t="s">
        <v>78</v>
      </c>
      <c r="R744" s="23" t="s">
        <v>2256</v>
      </c>
      <c r="T744" s="23">
        <v>150</v>
      </c>
      <c r="V744" s="25" t="s">
        <v>613</v>
      </c>
      <c r="W744" s="65">
        <v>2</v>
      </c>
      <c r="X744" s="106" t="s">
        <v>415</v>
      </c>
      <c r="Y744" s="25" t="s">
        <v>2257</v>
      </c>
      <c r="Z744" s="83" t="s">
        <v>62</v>
      </c>
      <c r="AA744" s="6">
        <v>1</v>
      </c>
      <c r="AB744" s="6">
        <v>0</v>
      </c>
      <c r="BQ744" s="6" t="s">
        <v>353</v>
      </c>
    </row>
    <row r="745" spans="1:70" x14ac:dyDescent="0.25">
      <c r="A745" s="253">
        <v>1009</v>
      </c>
      <c r="B745" s="229" t="s">
        <v>2022</v>
      </c>
      <c r="C745" s="259" t="s">
        <v>2023</v>
      </c>
      <c r="D745" s="229" t="s">
        <v>2948</v>
      </c>
      <c r="E745" s="3" t="s">
        <v>1951</v>
      </c>
      <c r="F745" s="26" t="s">
        <v>102</v>
      </c>
      <c r="G745" s="26" t="s">
        <v>75</v>
      </c>
      <c r="H745" s="26" t="s">
        <v>65</v>
      </c>
      <c r="J745" s="22">
        <v>0.5</v>
      </c>
      <c r="L745" s="28" t="s">
        <v>57</v>
      </c>
      <c r="M745" s="176" t="s">
        <v>58</v>
      </c>
      <c r="N745" s="22">
        <v>0</v>
      </c>
      <c r="O745" s="22" t="s">
        <v>59</v>
      </c>
      <c r="P745" s="22" t="s">
        <v>78</v>
      </c>
      <c r="R745" s="177" t="s">
        <v>2256</v>
      </c>
      <c r="T745" s="23">
        <v>150</v>
      </c>
      <c r="V745" s="165" t="s">
        <v>613</v>
      </c>
      <c r="W745" s="65">
        <v>2</v>
      </c>
      <c r="X745" s="106" t="s">
        <v>415</v>
      </c>
      <c r="Y745" s="25" t="s">
        <v>2257</v>
      </c>
      <c r="Z745" s="83" t="s">
        <v>62</v>
      </c>
      <c r="AA745" s="6">
        <v>1</v>
      </c>
      <c r="AB745" s="6">
        <v>0</v>
      </c>
      <c r="BQ745" s="6" t="s">
        <v>353</v>
      </c>
    </row>
    <row r="746" spans="1:70" x14ac:dyDescent="0.25">
      <c r="A746" s="253">
        <v>1010</v>
      </c>
      <c r="B746" s="229" t="s">
        <v>2022</v>
      </c>
      <c r="C746" s="259" t="s">
        <v>2023</v>
      </c>
      <c r="D746" s="229" t="s">
        <v>2949</v>
      </c>
      <c r="E746" s="3" t="s">
        <v>1951</v>
      </c>
      <c r="F746" s="26" t="s">
        <v>102</v>
      </c>
      <c r="G746" s="26" t="s">
        <v>75</v>
      </c>
      <c r="H746" s="179" t="s">
        <v>65</v>
      </c>
      <c r="J746" s="22">
        <v>0.5</v>
      </c>
      <c r="L746" s="28" t="s">
        <v>57</v>
      </c>
      <c r="M746" s="176" t="s">
        <v>58</v>
      </c>
      <c r="N746" s="22">
        <v>0</v>
      </c>
      <c r="O746" s="22" t="s">
        <v>59</v>
      </c>
      <c r="P746" s="22" t="s">
        <v>78</v>
      </c>
      <c r="R746" s="177" t="s">
        <v>2256</v>
      </c>
      <c r="T746" s="23">
        <v>150</v>
      </c>
      <c r="V746" s="165" t="s">
        <v>613</v>
      </c>
      <c r="W746" s="65">
        <v>2</v>
      </c>
      <c r="X746" s="106" t="s">
        <v>415</v>
      </c>
      <c r="Y746" s="25" t="s">
        <v>2257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5">
      <c r="A747" s="253">
        <v>1011</v>
      </c>
      <c r="B747" s="229" t="s">
        <v>2022</v>
      </c>
      <c r="C747" s="259" t="s">
        <v>2023</v>
      </c>
      <c r="D747" s="229" t="s">
        <v>2950</v>
      </c>
      <c r="E747" s="3" t="s">
        <v>1951</v>
      </c>
      <c r="F747" s="26" t="s">
        <v>102</v>
      </c>
      <c r="G747" s="26" t="s">
        <v>75</v>
      </c>
      <c r="H747" s="26" t="s">
        <v>65</v>
      </c>
      <c r="J747" s="22">
        <v>0.5</v>
      </c>
      <c r="L747" s="28" t="s">
        <v>57</v>
      </c>
      <c r="M747" s="22" t="s">
        <v>58</v>
      </c>
      <c r="N747" s="22">
        <v>0</v>
      </c>
      <c r="O747" s="22" t="s">
        <v>59</v>
      </c>
      <c r="P747" s="22" t="s">
        <v>78</v>
      </c>
      <c r="R747" s="23" t="s">
        <v>2256</v>
      </c>
      <c r="T747" s="23">
        <v>150</v>
      </c>
      <c r="V747" s="25" t="s">
        <v>613</v>
      </c>
      <c r="W747" s="65">
        <v>2</v>
      </c>
      <c r="X747" s="106" t="s">
        <v>415</v>
      </c>
      <c r="Y747" s="25" t="s">
        <v>2257</v>
      </c>
      <c r="Z747" s="83" t="s">
        <v>62</v>
      </c>
      <c r="AA747" s="6">
        <v>1</v>
      </c>
      <c r="AB747" s="6">
        <v>1</v>
      </c>
      <c r="AE747" s="163"/>
      <c r="AG747" s="163"/>
      <c r="AH747" s="163"/>
      <c r="AM747" s="164"/>
      <c r="AO747" s="164"/>
      <c r="AP747" s="164"/>
      <c r="BQ747" s="6" t="s">
        <v>353</v>
      </c>
    </row>
    <row r="748" spans="1:70" x14ac:dyDescent="0.25">
      <c r="A748" s="253">
        <v>1012</v>
      </c>
      <c r="B748" s="229" t="s">
        <v>2022</v>
      </c>
      <c r="C748" s="259" t="s">
        <v>2023</v>
      </c>
      <c r="D748" s="229" t="s">
        <v>2951</v>
      </c>
      <c r="E748" s="123" t="s">
        <v>1951</v>
      </c>
      <c r="F748" s="179" t="s">
        <v>102</v>
      </c>
      <c r="G748" s="26" t="s">
        <v>75</v>
      </c>
      <c r="H748" s="179" t="s">
        <v>65</v>
      </c>
      <c r="I748" s="179"/>
      <c r="J748" s="22">
        <v>0.5</v>
      </c>
      <c r="L748" s="180" t="s">
        <v>57</v>
      </c>
      <c r="M748" s="22" t="s">
        <v>58</v>
      </c>
      <c r="N748" s="22">
        <v>0</v>
      </c>
      <c r="O748" s="22" t="s">
        <v>59</v>
      </c>
      <c r="P748" s="22" t="s">
        <v>78</v>
      </c>
      <c r="R748" s="23" t="s">
        <v>2256</v>
      </c>
      <c r="T748" s="23">
        <v>150</v>
      </c>
      <c r="V748" s="25" t="s">
        <v>613</v>
      </c>
      <c r="W748" s="65">
        <v>2</v>
      </c>
      <c r="X748" s="106" t="s">
        <v>415</v>
      </c>
      <c r="Y748" s="25" t="s">
        <v>2257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2259</v>
      </c>
    </row>
    <row r="749" spans="1:70" x14ac:dyDescent="0.25">
      <c r="A749" s="253">
        <v>1013</v>
      </c>
      <c r="B749" s="229" t="s">
        <v>2022</v>
      </c>
      <c r="C749" s="259" t="s">
        <v>2023</v>
      </c>
      <c r="D749" s="229" t="s">
        <v>2952</v>
      </c>
      <c r="E749" s="123" t="s">
        <v>1951</v>
      </c>
      <c r="F749" s="179" t="s">
        <v>102</v>
      </c>
      <c r="G749" s="26" t="s">
        <v>75</v>
      </c>
      <c r="H749" s="179" t="s">
        <v>65</v>
      </c>
      <c r="I749" s="179"/>
      <c r="J749" s="22">
        <v>0.5</v>
      </c>
      <c r="L749" s="180" t="s">
        <v>57</v>
      </c>
      <c r="M749" s="22" t="s">
        <v>58</v>
      </c>
      <c r="N749" s="22">
        <v>0</v>
      </c>
      <c r="O749" s="22" t="s">
        <v>59</v>
      </c>
      <c r="P749" s="22" t="s">
        <v>78</v>
      </c>
      <c r="R749" s="23" t="s">
        <v>2256</v>
      </c>
      <c r="T749" s="23">
        <v>150</v>
      </c>
      <c r="V749" s="25" t="s">
        <v>613</v>
      </c>
      <c r="W749" s="65">
        <v>2</v>
      </c>
      <c r="X749" s="106" t="s">
        <v>415</v>
      </c>
      <c r="Y749" s="25" t="s">
        <v>2257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5">
      <c r="A750" s="253">
        <v>1014</v>
      </c>
      <c r="B750" s="229" t="s">
        <v>2022</v>
      </c>
      <c r="C750" s="259" t="s">
        <v>2023</v>
      </c>
      <c r="D750" s="229" t="s">
        <v>2953</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2256</v>
      </c>
      <c r="S750" s="178"/>
      <c r="T750" s="177">
        <v>150</v>
      </c>
      <c r="U750" s="177"/>
      <c r="V750" s="165" t="s">
        <v>613</v>
      </c>
      <c r="W750" s="166">
        <v>2</v>
      </c>
      <c r="X750" s="106" t="s">
        <v>415</v>
      </c>
      <c r="Y750" s="165" t="s">
        <v>2257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5">
      <c r="A751" s="253">
        <v>1015</v>
      </c>
      <c r="B751" s="229" t="s">
        <v>2022</v>
      </c>
      <c r="C751" s="259" t="s">
        <v>2023</v>
      </c>
      <c r="D751" s="229" t="s">
        <v>2954</v>
      </c>
      <c r="E751" s="3" t="s">
        <v>1951</v>
      </c>
      <c r="F751" s="26" t="s">
        <v>102</v>
      </c>
      <c r="G751" s="26" t="s">
        <v>75</v>
      </c>
      <c r="H751" s="26" t="s">
        <v>65</v>
      </c>
      <c r="J751" s="22">
        <v>0.5</v>
      </c>
      <c r="L751" s="28" t="s">
        <v>57</v>
      </c>
      <c r="M751" s="22" t="s">
        <v>58</v>
      </c>
      <c r="N751" s="22">
        <v>113</v>
      </c>
      <c r="O751" s="22" t="s">
        <v>59</v>
      </c>
      <c r="P751" s="22" t="s">
        <v>78</v>
      </c>
      <c r="R751" s="23" t="s">
        <v>2256</v>
      </c>
      <c r="T751" s="23">
        <v>150</v>
      </c>
      <c r="V751" s="25" t="s">
        <v>613</v>
      </c>
      <c r="W751" s="65">
        <v>2</v>
      </c>
      <c r="X751" s="106" t="s">
        <v>415</v>
      </c>
      <c r="Y751" s="25" t="s">
        <v>2257</v>
      </c>
      <c r="Z751" s="83" t="s">
        <v>62</v>
      </c>
      <c r="AA751" s="6">
        <v>1</v>
      </c>
      <c r="AB751" s="6">
        <v>0</v>
      </c>
      <c r="BB751" s="164"/>
      <c r="BQ751" s="6" t="s">
        <v>353</v>
      </c>
    </row>
    <row r="752" spans="1:70" x14ac:dyDescent="0.25">
      <c r="A752" s="253">
        <v>1016</v>
      </c>
      <c r="B752" s="229" t="s">
        <v>2022</v>
      </c>
      <c r="C752" s="259" t="s">
        <v>2023</v>
      </c>
      <c r="D752" s="229" t="s">
        <v>2955</v>
      </c>
      <c r="E752" s="3" t="s">
        <v>1951</v>
      </c>
      <c r="F752" s="26" t="s">
        <v>102</v>
      </c>
      <c r="G752" s="26" t="s">
        <v>75</v>
      </c>
      <c r="H752" s="179" t="s">
        <v>65</v>
      </c>
      <c r="J752" s="22">
        <v>0.5</v>
      </c>
      <c r="L752" s="180" t="s">
        <v>57</v>
      </c>
      <c r="M752" s="176" t="s">
        <v>58</v>
      </c>
      <c r="N752" s="176">
        <v>113</v>
      </c>
      <c r="O752" s="176" t="s">
        <v>59</v>
      </c>
      <c r="P752" s="176" t="s">
        <v>78</v>
      </c>
      <c r="Q752" s="177"/>
      <c r="R752" s="177" t="s">
        <v>2256</v>
      </c>
      <c r="S752" s="178"/>
      <c r="T752" s="177">
        <v>150</v>
      </c>
      <c r="U752" s="177"/>
      <c r="V752" s="165" t="s">
        <v>613</v>
      </c>
      <c r="W752" s="166">
        <v>2</v>
      </c>
      <c r="X752" s="106" t="s">
        <v>415</v>
      </c>
      <c r="Y752" s="165" t="s">
        <v>2257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5">
      <c r="A753" s="253">
        <v>1017</v>
      </c>
      <c r="B753" s="229" t="s">
        <v>2022</v>
      </c>
      <c r="C753" s="259" t="s">
        <v>2023</v>
      </c>
      <c r="D753" s="229" t="s">
        <v>2956</v>
      </c>
      <c r="E753" s="3" t="s">
        <v>1951</v>
      </c>
      <c r="F753" s="26" t="s">
        <v>102</v>
      </c>
      <c r="G753" s="26" t="s">
        <v>75</v>
      </c>
      <c r="H753" s="179" t="s">
        <v>65</v>
      </c>
      <c r="J753" s="22">
        <v>0.5</v>
      </c>
      <c r="L753" s="180" t="s">
        <v>57</v>
      </c>
      <c r="M753" s="176" t="s">
        <v>58</v>
      </c>
      <c r="N753" s="176">
        <v>113</v>
      </c>
      <c r="O753" s="176" t="s">
        <v>59</v>
      </c>
      <c r="P753" s="176" t="s">
        <v>78</v>
      </c>
      <c r="Q753" s="177"/>
      <c r="R753" s="177" t="s">
        <v>2256</v>
      </c>
      <c r="S753" s="178"/>
      <c r="T753" s="177">
        <v>150</v>
      </c>
      <c r="U753" s="177"/>
      <c r="V753" s="165" t="s">
        <v>613</v>
      </c>
      <c r="W753" s="166">
        <v>2</v>
      </c>
      <c r="X753" s="106" t="s">
        <v>415</v>
      </c>
      <c r="Y753" s="165" t="s">
        <v>2257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5">
      <c r="A754" s="253">
        <v>1018</v>
      </c>
      <c r="B754" s="229" t="s">
        <v>2022</v>
      </c>
      <c r="C754" s="259" t="s">
        <v>2023</v>
      </c>
      <c r="D754" s="229" t="s">
        <v>2957</v>
      </c>
      <c r="E754" s="3" t="s">
        <v>1951</v>
      </c>
      <c r="F754" s="26" t="s">
        <v>102</v>
      </c>
      <c r="G754" s="26" t="s">
        <v>75</v>
      </c>
      <c r="H754" s="26" t="s">
        <v>65</v>
      </c>
      <c r="J754" s="22">
        <v>0.5</v>
      </c>
      <c r="K754" s="180"/>
      <c r="L754" s="180" t="s">
        <v>57</v>
      </c>
      <c r="M754" s="22" t="s">
        <v>58</v>
      </c>
      <c r="N754" s="22">
        <v>113</v>
      </c>
      <c r="O754" s="22" t="s">
        <v>59</v>
      </c>
      <c r="P754" s="22" t="s">
        <v>78</v>
      </c>
      <c r="R754" s="23" t="s">
        <v>2256</v>
      </c>
      <c r="T754" s="23">
        <v>150</v>
      </c>
      <c r="V754" s="25" t="s">
        <v>613</v>
      </c>
      <c r="W754" s="65">
        <v>2</v>
      </c>
      <c r="X754" s="106" t="s">
        <v>415</v>
      </c>
      <c r="Y754" s="25" t="s">
        <v>2257</v>
      </c>
      <c r="Z754" s="83" t="s">
        <v>62</v>
      </c>
      <c r="AA754" s="6">
        <v>1</v>
      </c>
      <c r="AB754" s="6">
        <v>0</v>
      </c>
      <c r="AM754" s="164"/>
      <c r="BB754" s="164"/>
      <c r="BC754" s="164"/>
      <c r="BQ754" s="6" t="s">
        <v>353</v>
      </c>
    </row>
    <row r="755" spans="1:70" x14ac:dyDescent="0.25">
      <c r="A755" s="253">
        <v>1019</v>
      </c>
      <c r="B755" s="229" t="s">
        <v>2022</v>
      </c>
      <c r="C755" s="259" t="s">
        <v>2023</v>
      </c>
      <c r="D755" s="229" t="s">
        <v>2958</v>
      </c>
      <c r="E755" s="3" t="s">
        <v>1951</v>
      </c>
      <c r="F755" s="26" t="s">
        <v>102</v>
      </c>
      <c r="G755" s="26" t="s">
        <v>75</v>
      </c>
      <c r="H755" s="26" t="s">
        <v>65</v>
      </c>
      <c r="J755" s="22">
        <v>0.5</v>
      </c>
      <c r="K755" s="180"/>
      <c r="L755" s="180" t="s">
        <v>57</v>
      </c>
      <c r="M755" s="176" t="s">
        <v>58</v>
      </c>
      <c r="N755" s="22">
        <v>113</v>
      </c>
      <c r="O755" s="22" t="s">
        <v>59</v>
      </c>
      <c r="P755" s="22" t="s">
        <v>78</v>
      </c>
      <c r="R755" s="23" t="s">
        <v>2256</v>
      </c>
      <c r="T755" s="23">
        <v>150</v>
      </c>
      <c r="V755" s="25" t="s">
        <v>613</v>
      </c>
      <c r="W755" s="65">
        <v>2</v>
      </c>
      <c r="X755" s="106" t="s">
        <v>415</v>
      </c>
      <c r="Y755" s="25" t="s">
        <v>2257</v>
      </c>
      <c r="Z755" s="83" t="s">
        <v>62</v>
      </c>
      <c r="AA755" s="6">
        <v>1</v>
      </c>
      <c r="AB755" s="6">
        <v>0</v>
      </c>
      <c r="AE755" s="163"/>
      <c r="AM755" s="164"/>
      <c r="AU755" s="163"/>
      <c r="BB755" s="164"/>
      <c r="BQ755" s="6" t="s">
        <v>353</v>
      </c>
    </row>
    <row r="756" spans="1:70" x14ac:dyDescent="0.25">
      <c r="A756" s="253">
        <v>1020</v>
      </c>
      <c r="B756" s="229" t="s">
        <v>2022</v>
      </c>
      <c r="C756" s="259" t="s">
        <v>2023</v>
      </c>
      <c r="D756" s="229" t="s">
        <v>2959</v>
      </c>
      <c r="E756" s="3" t="s">
        <v>1951</v>
      </c>
      <c r="F756" s="26" t="s">
        <v>102</v>
      </c>
      <c r="G756" s="26" t="s">
        <v>75</v>
      </c>
      <c r="H756" s="26" t="s">
        <v>65</v>
      </c>
      <c r="J756" s="22">
        <v>0.5</v>
      </c>
      <c r="K756" s="180"/>
      <c r="L756" s="180" t="s">
        <v>57</v>
      </c>
      <c r="M756" s="176" t="s">
        <v>58</v>
      </c>
      <c r="N756" s="22">
        <v>113</v>
      </c>
      <c r="O756" s="22" t="s">
        <v>59</v>
      </c>
      <c r="P756" s="22" t="s">
        <v>78</v>
      </c>
      <c r="R756" s="23" t="s">
        <v>2256</v>
      </c>
      <c r="T756" s="23">
        <v>150</v>
      </c>
      <c r="V756" s="25" t="s">
        <v>613</v>
      </c>
      <c r="W756" s="65">
        <v>2</v>
      </c>
      <c r="X756" s="106" t="s">
        <v>415</v>
      </c>
      <c r="Y756" s="25" t="s">
        <v>2257</v>
      </c>
      <c r="Z756" s="83" t="s">
        <v>62</v>
      </c>
      <c r="AA756" s="6">
        <v>1</v>
      </c>
      <c r="AB756" s="6">
        <v>0</v>
      </c>
      <c r="AM756" s="164"/>
      <c r="BQ756" s="6" t="s">
        <v>353</v>
      </c>
      <c r="BR756" s="163"/>
    </row>
    <row r="757" spans="1:70" x14ac:dyDescent="0.25">
      <c r="A757" s="253">
        <v>1021</v>
      </c>
      <c r="B757" s="229" t="s">
        <v>2022</v>
      </c>
      <c r="C757" s="259" t="s">
        <v>2023</v>
      </c>
      <c r="D757" s="229" t="s">
        <v>2960</v>
      </c>
      <c r="E757" s="3" t="s">
        <v>1951</v>
      </c>
      <c r="F757" s="179" t="s">
        <v>102</v>
      </c>
      <c r="G757" s="179" t="s">
        <v>75</v>
      </c>
      <c r="H757" s="179" t="s">
        <v>65</v>
      </c>
      <c r="I757" s="179"/>
      <c r="J757" s="22">
        <v>0.5</v>
      </c>
      <c r="K757" s="180"/>
      <c r="L757" s="180" t="s">
        <v>57</v>
      </c>
      <c r="M757" s="176" t="s">
        <v>58</v>
      </c>
      <c r="N757" s="22">
        <v>113</v>
      </c>
      <c r="O757" s="22" t="s">
        <v>59</v>
      </c>
      <c r="P757" s="22" t="s">
        <v>78</v>
      </c>
      <c r="R757" s="23" t="s">
        <v>2256</v>
      </c>
      <c r="T757" s="23">
        <v>150</v>
      </c>
      <c r="V757" s="165" t="s">
        <v>613</v>
      </c>
      <c r="W757" s="166">
        <v>2</v>
      </c>
      <c r="X757" s="106" t="s">
        <v>415</v>
      </c>
      <c r="Y757" s="25" t="s">
        <v>2257</v>
      </c>
      <c r="Z757" s="83" t="s">
        <v>62</v>
      </c>
      <c r="AA757" s="6">
        <v>1</v>
      </c>
      <c r="AB757" s="6">
        <v>1</v>
      </c>
      <c r="AC757" s="163"/>
      <c r="AD757" s="163"/>
      <c r="AE757" s="163"/>
      <c r="AF757" s="163"/>
      <c r="AG757" s="163"/>
      <c r="AH757" s="163"/>
      <c r="AI757" s="163"/>
      <c r="AJ757" s="163"/>
      <c r="AM757" s="164"/>
      <c r="BQ757" s="6" t="s">
        <v>353</v>
      </c>
      <c r="BR757" s="163"/>
    </row>
    <row r="758" spans="1:70" x14ac:dyDescent="0.25">
      <c r="A758" s="253">
        <v>1022</v>
      </c>
      <c r="B758" s="229" t="s">
        <v>2022</v>
      </c>
      <c r="C758" s="259" t="s">
        <v>2023</v>
      </c>
      <c r="D758" s="229" t="s">
        <v>2961</v>
      </c>
      <c r="E758" s="3" t="s">
        <v>1951</v>
      </c>
      <c r="F758" s="179" t="s">
        <v>102</v>
      </c>
      <c r="G758" s="179" t="s">
        <v>75</v>
      </c>
      <c r="H758" s="179" t="s">
        <v>65</v>
      </c>
      <c r="I758" s="179"/>
      <c r="J758" s="22">
        <v>0.5</v>
      </c>
      <c r="L758" s="180" t="s">
        <v>57</v>
      </c>
      <c r="M758" s="176" t="s">
        <v>58</v>
      </c>
      <c r="N758" s="22">
        <v>113</v>
      </c>
      <c r="O758" s="22" t="s">
        <v>59</v>
      </c>
      <c r="P758" s="22" t="s">
        <v>78</v>
      </c>
      <c r="R758" s="23" t="s">
        <v>2256</v>
      </c>
      <c r="T758" s="23">
        <v>150</v>
      </c>
      <c r="V758" s="165" t="s">
        <v>613</v>
      </c>
      <c r="W758" s="166">
        <v>2</v>
      </c>
      <c r="X758" s="106" t="s">
        <v>415</v>
      </c>
      <c r="Y758" s="25" t="s">
        <v>2257</v>
      </c>
      <c r="Z758" s="83" t="s">
        <v>62</v>
      </c>
      <c r="AA758" s="6">
        <v>1</v>
      </c>
      <c r="AB758" s="6">
        <v>1</v>
      </c>
      <c r="AC758" s="163"/>
      <c r="AD758" s="163"/>
      <c r="AE758" s="163"/>
      <c r="AF758" s="163"/>
      <c r="AG758" s="163"/>
      <c r="AH758" s="163"/>
      <c r="AI758" s="163"/>
      <c r="AJ758" s="163"/>
      <c r="BQ758" s="6" t="s">
        <v>353</v>
      </c>
      <c r="BR758" s="163" t="s">
        <v>2259</v>
      </c>
    </row>
    <row r="759" spans="1:70" x14ac:dyDescent="0.25">
      <c r="A759" s="253">
        <v>1023</v>
      </c>
      <c r="B759" s="229" t="s">
        <v>2022</v>
      </c>
      <c r="C759" s="259" t="s">
        <v>2023</v>
      </c>
      <c r="D759" s="229" t="s">
        <v>2962</v>
      </c>
      <c r="E759" s="3" t="s">
        <v>1951</v>
      </c>
      <c r="F759" s="179" t="s">
        <v>102</v>
      </c>
      <c r="G759" s="179" t="s">
        <v>75</v>
      </c>
      <c r="H759" s="179" t="s">
        <v>65</v>
      </c>
      <c r="I759" s="179"/>
      <c r="J759" s="22">
        <v>0.5</v>
      </c>
      <c r="L759" s="180" t="s">
        <v>57</v>
      </c>
      <c r="M759" s="176" t="s">
        <v>58</v>
      </c>
      <c r="N759" s="22">
        <v>113</v>
      </c>
      <c r="O759" s="22" t="s">
        <v>59</v>
      </c>
      <c r="P759" s="22" t="s">
        <v>78</v>
      </c>
      <c r="R759" s="23" t="s">
        <v>2256</v>
      </c>
      <c r="T759" s="23">
        <v>150</v>
      </c>
      <c r="V759" s="165" t="s">
        <v>613</v>
      </c>
      <c r="W759" s="166">
        <v>2</v>
      </c>
      <c r="X759" s="106" t="s">
        <v>415</v>
      </c>
      <c r="Y759" s="25" t="s">
        <v>2257</v>
      </c>
      <c r="Z759" s="83" t="s">
        <v>62</v>
      </c>
      <c r="AA759" s="6">
        <v>1</v>
      </c>
      <c r="AB759" s="6">
        <v>0</v>
      </c>
      <c r="AC759" s="163"/>
      <c r="AD759" s="163"/>
      <c r="AE759" s="163"/>
      <c r="AF759" s="163"/>
      <c r="AG759" s="163"/>
      <c r="AH759" s="163"/>
      <c r="AI759" s="163"/>
      <c r="AJ759" s="163"/>
      <c r="BQ759" s="6" t="s">
        <v>353</v>
      </c>
      <c r="BR759" s="163"/>
    </row>
    <row r="760" spans="1:70" x14ac:dyDescent="0.25">
      <c r="A760" s="253">
        <v>1024</v>
      </c>
      <c r="B760" s="229" t="s">
        <v>2022</v>
      </c>
      <c r="C760" s="259" t="s">
        <v>2023</v>
      </c>
      <c r="D760" s="229" t="s">
        <v>2963</v>
      </c>
      <c r="E760" s="3" t="s">
        <v>1951</v>
      </c>
      <c r="F760" s="26" t="s">
        <v>102</v>
      </c>
      <c r="G760" s="26" t="s">
        <v>75</v>
      </c>
      <c r="H760" s="26" t="s">
        <v>65</v>
      </c>
      <c r="J760" s="22">
        <v>0.5</v>
      </c>
      <c r="L760" s="28" t="s">
        <v>57</v>
      </c>
      <c r="M760" s="176" t="s">
        <v>58</v>
      </c>
      <c r="N760" s="22">
        <v>113</v>
      </c>
      <c r="O760" s="22" t="s">
        <v>59</v>
      </c>
      <c r="P760" s="22" t="s">
        <v>78</v>
      </c>
      <c r="R760" s="23" t="s">
        <v>2256</v>
      </c>
      <c r="T760" s="23">
        <v>150</v>
      </c>
      <c r="V760" s="25" t="s">
        <v>613</v>
      </c>
      <c r="W760" s="65">
        <v>2</v>
      </c>
      <c r="X760" s="106" t="s">
        <v>415</v>
      </c>
      <c r="Y760" s="25" t="s">
        <v>2257</v>
      </c>
      <c r="Z760" s="83" t="s">
        <v>62</v>
      </c>
      <c r="AA760" s="6">
        <v>1</v>
      </c>
      <c r="AB760" s="6">
        <v>0</v>
      </c>
      <c r="BQ760" s="6" t="s">
        <v>353</v>
      </c>
    </row>
    <row r="761" spans="1:70" x14ac:dyDescent="0.25">
      <c r="A761" s="253">
        <v>1025</v>
      </c>
      <c r="B761" s="229" t="s">
        <v>2260</v>
      </c>
      <c r="C761" s="259" t="s">
        <v>2261</v>
      </c>
      <c r="D761" s="229" t="s">
        <v>2262</v>
      </c>
      <c r="E761" s="3" t="s">
        <v>2030</v>
      </c>
      <c r="F761" s="26" t="s">
        <v>102</v>
      </c>
      <c r="G761" s="26" t="s">
        <v>55</v>
      </c>
      <c r="H761" s="179" t="s">
        <v>2263</v>
      </c>
      <c r="J761" s="22">
        <v>0.8</v>
      </c>
      <c r="L761" s="28" t="s">
        <v>57</v>
      </c>
      <c r="M761" s="176" t="s">
        <v>58</v>
      </c>
      <c r="N761" s="22">
        <v>0</v>
      </c>
      <c r="O761" s="22" t="s">
        <v>59</v>
      </c>
      <c r="P761" s="22" t="s">
        <v>78</v>
      </c>
      <c r="R761" s="23" t="s">
        <v>2791</v>
      </c>
      <c r="U761" s="23" t="s">
        <v>2265</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2266</v>
      </c>
    </row>
    <row r="762" spans="1:70" x14ac:dyDescent="0.25">
      <c r="A762" s="253">
        <v>1026</v>
      </c>
      <c r="B762" s="229" t="s">
        <v>2260</v>
      </c>
      <c r="C762" s="259" t="s">
        <v>2261</v>
      </c>
      <c r="D762" s="229" t="s">
        <v>2267</v>
      </c>
      <c r="E762" s="3" t="s">
        <v>2030</v>
      </c>
      <c r="F762" s="26" t="s">
        <v>102</v>
      </c>
      <c r="G762" s="26" t="s">
        <v>55</v>
      </c>
      <c r="H762" s="179" t="s">
        <v>2263</v>
      </c>
      <c r="J762" s="22">
        <v>0.8</v>
      </c>
      <c r="L762" s="28" t="s">
        <v>57</v>
      </c>
      <c r="M762" s="176" t="s">
        <v>58</v>
      </c>
      <c r="N762" s="22">
        <v>73</v>
      </c>
      <c r="O762" s="22" t="s">
        <v>59</v>
      </c>
      <c r="P762" s="22" t="s">
        <v>78</v>
      </c>
      <c r="R762" s="23" t="s">
        <v>2791</v>
      </c>
      <c r="U762" s="23" t="s">
        <v>2265</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2266</v>
      </c>
    </row>
    <row r="763" spans="1:70" x14ac:dyDescent="0.25">
      <c r="A763" s="253">
        <v>1027</v>
      </c>
      <c r="B763" s="229" t="s">
        <v>2012</v>
      </c>
      <c r="C763" s="259" t="s">
        <v>2013</v>
      </c>
      <c r="D763" s="229" t="s">
        <v>2268</v>
      </c>
      <c r="E763" s="3" t="s">
        <v>1951</v>
      </c>
      <c r="F763" s="26" t="s">
        <v>102</v>
      </c>
      <c r="G763" s="26" t="s">
        <v>55</v>
      </c>
      <c r="H763" s="26" t="s">
        <v>56</v>
      </c>
      <c r="J763" s="22">
        <v>0.25</v>
      </c>
      <c r="L763" s="28" t="s">
        <v>57</v>
      </c>
      <c r="M763" s="176" t="s">
        <v>58</v>
      </c>
      <c r="N763" s="22">
        <v>0</v>
      </c>
      <c r="O763" s="22" t="s">
        <v>59</v>
      </c>
      <c r="P763" s="22" t="s">
        <v>78</v>
      </c>
      <c r="Q763" s="23" t="s">
        <v>2270</v>
      </c>
      <c r="R763" s="23" t="s">
        <v>2271</v>
      </c>
      <c r="T763" s="23">
        <v>150</v>
      </c>
      <c r="V763" s="25" t="s">
        <v>61</v>
      </c>
      <c r="W763" s="65">
        <v>3</v>
      </c>
      <c r="X763" s="106" t="s">
        <v>202</v>
      </c>
      <c r="Y763" s="25" t="s">
        <v>2272</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2273</v>
      </c>
    </row>
    <row r="764" spans="1:70" x14ac:dyDescent="0.25">
      <c r="A764" s="253">
        <v>1028</v>
      </c>
      <c r="B764" s="229" t="s">
        <v>2012</v>
      </c>
      <c r="C764" s="259" t="s">
        <v>2013</v>
      </c>
      <c r="D764" s="229" t="s">
        <v>2274</v>
      </c>
      <c r="E764" s="3" t="s">
        <v>1951</v>
      </c>
      <c r="F764" s="26" t="s">
        <v>102</v>
      </c>
      <c r="G764" s="26" t="s">
        <v>55</v>
      </c>
      <c r="H764" s="26" t="s">
        <v>2269</v>
      </c>
      <c r="J764" s="22">
        <v>0.25</v>
      </c>
      <c r="L764" s="28" t="s">
        <v>57</v>
      </c>
      <c r="M764" s="176" t="s">
        <v>58</v>
      </c>
      <c r="N764" s="22">
        <v>73</v>
      </c>
      <c r="O764" s="22" t="s">
        <v>59</v>
      </c>
      <c r="P764" s="176" t="s">
        <v>78</v>
      </c>
      <c r="Q764" s="23" t="s">
        <v>2270</v>
      </c>
      <c r="R764" s="177" t="s">
        <v>2271</v>
      </c>
      <c r="T764" s="23">
        <v>150</v>
      </c>
      <c r="V764" s="25" t="s">
        <v>61</v>
      </c>
      <c r="W764" s="65">
        <v>3</v>
      </c>
      <c r="X764" s="106" t="s">
        <v>202</v>
      </c>
      <c r="Y764" s="25" t="s">
        <v>2272</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2273</v>
      </c>
    </row>
    <row r="765" spans="1:70" x14ac:dyDescent="0.25">
      <c r="A765" s="253">
        <v>1029</v>
      </c>
      <c r="B765" s="229" t="s">
        <v>2012</v>
      </c>
      <c r="C765" s="259" t="s">
        <v>2013</v>
      </c>
      <c r="D765" s="229" t="s">
        <v>2275</v>
      </c>
      <c r="E765" s="3" t="s">
        <v>1951</v>
      </c>
      <c r="F765" s="26" t="s">
        <v>102</v>
      </c>
      <c r="G765" s="26" t="s">
        <v>55</v>
      </c>
      <c r="H765" s="179" t="s">
        <v>2269</v>
      </c>
      <c r="J765" s="22">
        <v>0.25</v>
      </c>
      <c r="L765" s="28" t="s">
        <v>57</v>
      </c>
      <c r="M765" s="176" t="s">
        <v>58</v>
      </c>
      <c r="N765" s="176">
        <v>73</v>
      </c>
      <c r="O765" s="22" t="s">
        <v>59</v>
      </c>
      <c r="P765" s="176" t="s">
        <v>78</v>
      </c>
      <c r="Q765" s="23" t="s">
        <v>2270</v>
      </c>
      <c r="R765" s="177" t="s">
        <v>2271</v>
      </c>
      <c r="T765" s="23">
        <v>150</v>
      </c>
      <c r="V765" s="165" t="s">
        <v>61</v>
      </c>
      <c r="W765" s="65">
        <v>3</v>
      </c>
      <c r="X765" s="106" t="s">
        <v>202</v>
      </c>
      <c r="Y765" s="165" t="s">
        <v>2272</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2273</v>
      </c>
    </row>
    <row r="766" spans="1:70" x14ac:dyDescent="0.25">
      <c r="A766" s="253">
        <v>1030</v>
      </c>
      <c r="B766" s="229" t="s">
        <v>2012</v>
      </c>
      <c r="C766" s="259" t="s">
        <v>2013</v>
      </c>
      <c r="D766" s="229" t="s">
        <v>2276</v>
      </c>
      <c r="E766" s="3" t="s">
        <v>833</v>
      </c>
      <c r="F766" s="26" t="s">
        <v>102</v>
      </c>
      <c r="G766" s="26" t="s">
        <v>55</v>
      </c>
      <c r="H766" s="179" t="s">
        <v>56</v>
      </c>
      <c r="J766" s="22">
        <v>400</v>
      </c>
      <c r="L766" s="28" t="s">
        <v>57</v>
      </c>
      <c r="M766" s="176" t="s">
        <v>58</v>
      </c>
      <c r="N766" s="22" t="s">
        <v>2277</v>
      </c>
      <c r="O766" s="22" t="s">
        <v>59</v>
      </c>
      <c r="P766" s="176" t="s">
        <v>91</v>
      </c>
      <c r="Q766" s="23" t="s">
        <v>2278</v>
      </c>
      <c r="R766" s="177" t="s">
        <v>2279</v>
      </c>
      <c r="V766" s="165" t="s">
        <v>61</v>
      </c>
      <c r="W766" s="65">
        <v>3</v>
      </c>
      <c r="X766" s="106" t="s">
        <v>202</v>
      </c>
      <c r="Y766" s="165" t="s">
        <v>2272</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2273</v>
      </c>
    </row>
    <row r="767" spans="1:70" x14ac:dyDescent="0.25">
      <c r="A767" s="253">
        <v>1031</v>
      </c>
      <c r="B767" s="229" t="s">
        <v>2012</v>
      </c>
      <c r="C767" s="259" t="s">
        <v>2013</v>
      </c>
      <c r="D767" s="229" t="s">
        <v>2280</v>
      </c>
      <c r="E767" s="3" t="s">
        <v>833</v>
      </c>
      <c r="F767" s="26" t="s">
        <v>102</v>
      </c>
      <c r="G767" s="26" t="s">
        <v>75</v>
      </c>
      <c r="H767" s="26" t="s">
        <v>398</v>
      </c>
      <c r="J767" s="22">
        <v>400</v>
      </c>
      <c r="L767" s="28" t="s">
        <v>57</v>
      </c>
      <c r="M767" s="176" t="s">
        <v>58</v>
      </c>
      <c r="N767" s="22" t="s">
        <v>2277</v>
      </c>
      <c r="O767" s="176" t="s">
        <v>59</v>
      </c>
      <c r="P767" s="176" t="s">
        <v>91</v>
      </c>
      <c r="Q767" s="23" t="s">
        <v>2278</v>
      </c>
      <c r="R767" s="23" t="s">
        <v>2279</v>
      </c>
      <c r="V767" s="25" t="s">
        <v>61</v>
      </c>
      <c r="W767" s="65">
        <v>3</v>
      </c>
      <c r="X767" s="106" t="s">
        <v>202</v>
      </c>
      <c r="Y767" s="25" t="s">
        <v>2272</v>
      </c>
      <c r="Z767" s="83" t="s">
        <v>62</v>
      </c>
      <c r="AB767" s="6">
        <v>1</v>
      </c>
      <c r="AC767" s="5">
        <v>23</v>
      </c>
      <c r="AD767" s="5" t="s">
        <v>79</v>
      </c>
      <c r="AK767" s="6">
        <v>50</v>
      </c>
      <c r="AL767" s="6" t="s">
        <v>80</v>
      </c>
      <c r="BQ767" s="6" t="s">
        <v>353</v>
      </c>
      <c r="BR767" s="5" t="s">
        <v>2273</v>
      </c>
    </row>
    <row r="768" spans="1:70" x14ac:dyDescent="0.25">
      <c r="A768" s="253">
        <v>1032</v>
      </c>
      <c r="B768" s="229" t="s">
        <v>2012</v>
      </c>
      <c r="C768" s="259" t="s">
        <v>2013</v>
      </c>
      <c r="D768" s="229" t="s">
        <v>2281</v>
      </c>
      <c r="E768" s="3" t="s">
        <v>833</v>
      </c>
      <c r="F768" s="26" t="s">
        <v>102</v>
      </c>
      <c r="G768" s="26" t="s">
        <v>75</v>
      </c>
      <c r="H768" s="26" t="s">
        <v>398</v>
      </c>
      <c r="J768" s="22">
        <v>400</v>
      </c>
      <c r="L768" s="28" t="s">
        <v>57</v>
      </c>
      <c r="M768" s="176" t="s">
        <v>58</v>
      </c>
      <c r="N768" s="22" t="s">
        <v>2277</v>
      </c>
      <c r="O768" s="176" t="s">
        <v>59</v>
      </c>
      <c r="P768" s="176" t="s">
        <v>91</v>
      </c>
      <c r="Q768" s="23" t="s">
        <v>2278</v>
      </c>
      <c r="R768" s="23" t="s">
        <v>2279</v>
      </c>
      <c r="V768" s="25" t="s">
        <v>61</v>
      </c>
      <c r="W768" s="65">
        <v>3</v>
      </c>
      <c r="X768" s="106" t="s">
        <v>202</v>
      </c>
      <c r="Y768" s="25" t="s">
        <v>2272</v>
      </c>
      <c r="Z768" s="83" t="s">
        <v>62</v>
      </c>
      <c r="AA768" s="6">
        <v>1</v>
      </c>
      <c r="AC768" s="5">
        <v>24</v>
      </c>
      <c r="AD768" s="5" t="s">
        <v>79</v>
      </c>
      <c r="AK768" s="6">
        <v>74</v>
      </c>
      <c r="AL768" s="6" t="s">
        <v>80</v>
      </c>
      <c r="BQ768" s="6" t="s">
        <v>353</v>
      </c>
      <c r="BR768" s="5" t="s">
        <v>2273</v>
      </c>
    </row>
    <row r="769" spans="1:70" x14ac:dyDescent="0.25">
      <c r="A769" s="253">
        <v>1033</v>
      </c>
      <c r="B769" s="229" t="s">
        <v>2012</v>
      </c>
      <c r="C769" s="259" t="s">
        <v>2013</v>
      </c>
      <c r="D769" s="229" t="s">
        <v>2282</v>
      </c>
      <c r="E769" s="3" t="s">
        <v>833</v>
      </c>
      <c r="F769" s="26" t="s">
        <v>102</v>
      </c>
      <c r="G769" s="26" t="s">
        <v>75</v>
      </c>
      <c r="H769" s="26" t="s">
        <v>398</v>
      </c>
      <c r="J769" s="22">
        <v>400</v>
      </c>
      <c r="L769" s="28" t="s">
        <v>57</v>
      </c>
      <c r="M769" s="22" t="s">
        <v>58</v>
      </c>
      <c r="N769" s="22" t="s">
        <v>2277</v>
      </c>
      <c r="O769" s="22" t="s">
        <v>59</v>
      </c>
      <c r="P769" s="22" t="s">
        <v>91</v>
      </c>
      <c r="Q769" s="23" t="s">
        <v>2278</v>
      </c>
      <c r="R769" s="23" t="s">
        <v>2279</v>
      </c>
      <c r="V769" s="165" t="s">
        <v>61</v>
      </c>
      <c r="W769" s="65">
        <v>3</v>
      </c>
      <c r="X769" s="106" t="s">
        <v>202</v>
      </c>
      <c r="Y769" s="25" t="s">
        <v>2272</v>
      </c>
      <c r="Z769" s="83" t="s">
        <v>62</v>
      </c>
      <c r="AA769" s="6">
        <v>1</v>
      </c>
      <c r="AC769" s="5">
        <v>26</v>
      </c>
      <c r="AD769" s="163" t="s">
        <v>79</v>
      </c>
      <c r="AE769" s="163"/>
      <c r="AH769" s="163"/>
      <c r="AK769" s="6">
        <v>86</v>
      </c>
      <c r="AL769" s="6" t="s">
        <v>80</v>
      </c>
      <c r="AM769" s="164"/>
      <c r="AP769" s="164"/>
      <c r="AU769" s="163"/>
      <c r="BQ769" s="6" t="s">
        <v>353</v>
      </c>
      <c r="BR769" s="5" t="s">
        <v>2273</v>
      </c>
    </row>
    <row r="770" spans="1:70" x14ac:dyDescent="0.25">
      <c r="A770" s="253">
        <v>1034</v>
      </c>
      <c r="B770" s="229" t="s">
        <v>2012</v>
      </c>
      <c r="C770" s="259" t="s">
        <v>2013</v>
      </c>
      <c r="D770" s="229" t="s">
        <v>2283</v>
      </c>
      <c r="E770" s="123" t="s">
        <v>833</v>
      </c>
      <c r="F770" s="179" t="s">
        <v>102</v>
      </c>
      <c r="G770" s="179" t="s">
        <v>75</v>
      </c>
      <c r="H770" s="179" t="s">
        <v>398</v>
      </c>
      <c r="I770" s="179"/>
      <c r="J770" s="176">
        <v>400</v>
      </c>
      <c r="K770" s="180"/>
      <c r="L770" s="180" t="s">
        <v>57</v>
      </c>
      <c r="M770" s="176" t="s">
        <v>58</v>
      </c>
      <c r="N770" s="22" t="s">
        <v>2277</v>
      </c>
      <c r="O770" s="22" t="s">
        <v>59</v>
      </c>
      <c r="P770" s="22" t="s">
        <v>91</v>
      </c>
      <c r="Q770" s="23" t="s">
        <v>2278</v>
      </c>
      <c r="R770" s="23" t="s">
        <v>2279</v>
      </c>
      <c r="V770" s="165" t="s">
        <v>61</v>
      </c>
      <c r="W770" s="65">
        <v>3</v>
      </c>
      <c r="X770" s="106" t="s">
        <v>202</v>
      </c>
      <c r="Y770" s="25" t="s">
        <v>2272</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2273</v>
      </c>
    </row>
    <row r="771" spans="1:70" x14ac:dyDescent="0.25">
      <c r="A771" s="253">
        <v>1035</v>
      </c>
      <c r="B771" s="229" t="s">
        <v>2012</v>
      </c>
      <c r="C771" s="259" t="s">
        <v>2013</v>
      </c>
      <c r="D771" s="229" t="s">
        <v>2284</v>
      </c>
      <c r="E771" s="123" t="s">
        <v>833</v>
      </c>
      <c r="F771" s="179" t="s">
        <v>102</v>
      </c>
      <c r="G771" s="179" t="s">
        <v>75</v>
      </c>
      <c r="H771" s="179" t="s">
        <v>398</v>
      </c>
      <c r="I771" s="179"/>
      <c r="J771" s="176">
        <v>400</v>
      </c>
      <c r="K771" s="180"/>
      <c r="L771" s="180" t="s">
        <v>57</v>
      </c>
      <c r="M771" s="176" t="s">
        <v>58</v>
      </c>
      <c r="N771" s="22" t="s">
        <v>2277</v>
      </c>
      <c r="O771" s="22" t="s">
        <v>59</v>
      </c>
      <c r="P771" s="22" t="s">
        <v>91</v>
      </c>
      <c r="Q771" s="23" t="s">
        <v>2278</v>
      </c>
      <c r="R771" s="23" t="s">
        <v>2279</v>
      </c>
      <c r="V771" s="165" t="s">
        <v>61</v>
      </c>
      <c r="W771" s="65">
        <v>3</v>
      </c>
      <c r="X771" s="106" t="s">
        <v>202</v>
      </c>
      <c r="Y771" s="25" t="s">
        <v>2272</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2273</v>
      </c>
    </row>
    <row r="772" spans="1:70" x14ac:dyDescent="0.25">
      <c r="A772" s="253">
        <v>1036</v>
      </c>
      <c r="B772" s="229" t="s">
        <v>2012</v>
      </c>
      <c r="C772" s="259" t="s">
        <v>2013</v>
      </c>
      <c r="D772" s="229" t="s">
        <v>2285</v>
      </c>
      <c r="E772" s="123" t="s">
        <v>833</v>
      </c>
      <c r="F772" s="179" t="s">
        <v>102</v>
      </c>
      <c r="G772" s="179" t="s">
        <v>75</v>
      </c>
      <c r="H772" s="179" t="s">
        <v>398</v>
      </c>
      <c r="I772" s="179"/>
      <c r="J772" s="176">
        <v>400</v>
      </c>
      <c r="K772" s="180"/>
      <c r="L772" s="180" t="s">
        <v>57</v>
      </c>
      <c r="M772" s="176" t="s">
        <v>58</v>
      </c>
      <c r="N772" s="22" t="s">
        <v>2277</v>
      </c>
      <c r="O772" s="22" t="s">
        <v>59</v>
      </c>
      <c r="P772" s="22" t="s">
        <v>91</v>
      </c>
      <c r="Q772" s="23" t="s">
        <v>2278</v>
      </c>
      <c r="R772" s="23" t="s">
        <v>2279</v>
      </c>
      <c r="V772" s="165" t="s">
        <v>61</v>
      </c>
      <c r="W772" s="65">
        <v>3</v>
      </c>
      <c r="X772" s="106" t="s">
        <v>202</v>
      </c>
      <c r="Y772" s="25" t="s">
        <v>2272</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2273</v>
      </c>
    </row>
    <row r="773" spans="1:70" x14ac:dyDescent="0.25">
      <c r="A773" s="253">
        <v>1037</v>
      </c>
      <c r="B773" s="229" t="s">
        <v>2012</v>
      </c>
      <c r="C773" s="259" t="s">
        <v>2013</v>
      </c>
      <c r="D773" s="229" t="s">
        <v>2286</v>
      </c>
      <c r="E773" s="123" t="s">
        <v>833</v>
      </c>
      <c r="F773" s="179" t="s">
        <v>102</v>
      </c>
      <c r="G773" s="179" t="s">
        <v>75</v>
      </c>
      <c r="H773" s="26" t="s">
        <v>398</v>
      </c>
      <c r="J773" s="22">
        <v>400</v>
      </c>
      <c r="L773" s="28" t="s">
        <v>57</v>
      </c>
      <c r="M773" s="22" t="s">
        <v>58</v>
      </c>
      <c r="N773" s="22" t="s">
        <v>2277</v>
      </c>
      <c r="O773" s="22" t="s">
        <v>59</v>
      </c>
      <c r="P773" s="22" t="s">
        <v>91</v>
      </c>
      <c r="Q773" s="23" t="s">
        <v>2278</v>
      </c>
      <c r="R773" s="23" t="s">
        <v>2279</v>
      </c>
      <c r="V773" s="25" t="s">
        <v>61</v>
      </c>
      <c r="W773" s="65">
        <v>3</v>
      </c>
      <c r="X773" s="106" t="s">
        <v>202</v>
      </c>
      <c r="Y773" s="25" t="s">
        <v>2272</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2273</v>
      </c>
    </row>
    <row r="774" spans="1:70" x14ac:dyDescent="0.25">
      <c r="A774" s="253">
        <v>1038</v>
      </c>
      <c r="B774" s="229" t="s">
        <v>2012</v>
      </c>
      <c r="C774" s="259" t="s">
        <v>2013</v>
      </c>
      <c r="D774" s="229" t="s">
        <v>2287</v>
      </c>
      <c r="E774" s="123" t="s">
        <v>833</v>
      </c>
      <c r="F774" s="179" t="s">
        <v>102</v>
      </c>
      <c r="G774" s="179" t="s">
        <v>75</v>
      </c>
      <c r="H774" s="179" t="s">
        <v>398</v>
      </c>
      <c r="J774" s="22">
        <v>400</v>
      </c>
      <c r="L774" s="28" t="s">
        <v>57</v>
      </c>
      <c r="M774" s="22" t="s">
        <v>58</v>
      </c>
      <c r="N774" s="22" t="s">
        <v>2277</v>
      </c>
      <c r="O774" s="22" t="s">
        <v>59</v>
      </c>
      <c r="P774" s="22" t="s">
        <v>91</v>
      </c>
      <c r="Q774" s="23" t="s">
        <v>2278</v>
      </c>
      <c r="R774" s="23" t="s">
        <v>2279</v>
      </c>
      <c r="V774" s="25" t="s">
        <v>61</v>
      </c>
      <c r="W774" s="65">
        <v>3</v>
      </c>
      <c r="X774" s="106" t="s">
        <v>202</v>
      </c>
      <c r="Y774" s="25" t="s">
        <v>2272</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2273</v>
      </c>
    </row>
    <row r="775" spans="1:70" x14ac:dyDescent="0.25">
      <c r="A775" s="253">
        <v>1039</v>
      </c>
      <c r="B775" s="229" t="s">
        <v>2012</v>
      </c>
      <c r="C775" s="259" t="s">
        <v>2013</v>
      </c>
      <c r="D775" s="229" t="s">
        <v>2288</v>
      </c>
      <c r="E775" s="3" t="s">
        <v>833</v>
      </c>
      <c r="F775" s="26" t="s">
        <v>102</v>
      </c>
      <c r="G775" s="26" t="s">
        <v>75</v>
      </c>
      <c r="H775" s="26" t="s">
        <v>398</v>
      </c>
      <c r="J775" s="22">
        <v>400</v>
      </c>
      <c r="L775" s="28" t="s">
        <v>57</v>
      </c>
      <c r="M775" s="22" t="s">
        <v>58</v>
      </c>
      <c r="N775" s="22" t="s">
        <v>2277</v>
      </c>
      <c r="O775" s="22" t="s">
        <v>59</v>
      </c>
      <c r="P775" s="22" t="s">
        <v>91</v>
      </c>
      <c r="Q775" s="23" t="s">
        <v>2278</v>
      </c>
      <c r="R775" s="23" t="s">
        <v>2279</v>
      </c>
      <c r="V775" s="25" t="s">
        <v>61</v>
      </c>
      <c r="W775" s="65">
        <v>3</v>
      </c>
      <c r="X775" s="106" t="s">
        <v>202</v>
      </c>
      <c r="Y775" s="25" t="s">
        <v>2272</v>
      </c>
      <c r="Z775" s="83" t="s">
        <v>62</v>
      </c>
      <c r="AB775" s="6">
        <v>1</v>
      </c>
      <c r="AC775" s="5">
        <v>26</v>
      </c>
      <c r="AD775" s="5" t="s">
        <v>79</v>
      </c>
      <c r="AK775" s="6">
        <v>62</v>
      </c>
      <c r="AL775" s="6" t="s">
        <v>80</v>
      </c>
      <c r="BQ775" s="6" t="s">
        <v>353</v>
      </c>
      <c r="BR775" s="5" t="s">
        <v>2273</v>
      </c>
    </row>
    <row r="776" spans="1:70" x14ac:dyDescent="0.25">
      <c r="A776" s="253">
        <v>1040</v>
      </c>
      <c r="B776" s="229" t="s">
        <v>2012</v>
      </c>
      <c r="C776" s="259" t="s">
        <v>2013</v>
      </c>
      <c r="D776" s="229" t="s">
        <v>2289</v>
      </c>
      <c r="E776" s="3" t="s">
        <v>148</v>
      </c>
      <c r="F776" s="26" t="s">
        <v>102</v>
      </c>
      <c r="G776" s="26" t="s">
        <v>55</v>
      </c>
      <c r="H776" s="26" t="s">
        <v>56</v>
      </c>
      <c r="J776" s="22">
        <v>200</v>
      </c>
      <c r="L776" s="28" t="s">
        <v>57</v>
      </c>
      <c r="M776" s="22" t="s">
        <v>58</v>
      </c>
      <c r="N776" s="22" t="s">
        <v>2277</v>
      </c>
      <c r="O776" s="22" t="s">
        <v>59</v>
      </c>
      <c r="P776" s="22" t="s">
        <v>91</v>
      </c>
      <c r="Q776" s="23" t="s">
        <v>2290</v>
      </c>
      <c r="R776" s="23" t="s">
        <v>832</v>
      </c>
      <c r="V776" s="25" t="s">
        <v>61</v>
      </c>
      <c r="W776" s="65">
        <v>3</v>
      </c>
      <c r="X776" s="106" t="s">
        <v>202</v>
      </c>
      <c r="Y776" s="25" t="s">
        <v>2272</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2273</v>
      </c>
    </row>
    <row r="777" spans="1:70" x14ac:dyDescent="0.25">
      <c r="A777" s="253">
        <v>1041</v>
      </c>
      <c r="B777" s="229" t="s">
        <v>2012</v>
      </c>
      <c r="C777" s="259" t="s">
        <v>2013</v>
      </c>
      <c r="D777" s="229" t="s">
        <v>2291</v>
      </c>
      <c r="E777" s="3" t="s">
        <v>148</v>
      </c>
      <c r="F777" s="26" t="s">
        <v>102</v>
      </c>
      <c r="G777" s="26" t="s">
        <v>75</v>
      </c>
      <c r="H777" s="26" t="s">
        <v>398</v>
      </c>
      <c r="J777" s="22">
        <v>200</v>
      </c>
      <c r="L777" s="28" t="s">
        <v>57</v>
      </c>
      <c r="M777" s="22" t="s">
        <v>58</v>
      </c>
      <c r="N777" s="22" t="s">
        <v>2277</v>
      </c>
      <c r="O777" s="22" t="s">
        <v>59</v>
      </c>
      <c r="P777" s="22" t="s">
        <v>91</v>
      </c>
      <c r="Q777" s="23" t="s">
        <v>2290</v>
      </c>
      <c r="R777" s="23" t="s">
        <v>832</v>
      </c>
      <c r="V777" s="25" t="s">
        <v>61</v>
      </c>
      <c r="W777" s="65">
        <v>3</v>
      </c>
      <c r="X777" s="106" t="s">
        <v>202</v>
      </c>
      <c r="Y777" s="25" t="s">
        <v>2272</v>
      </c>
      <c r="Z777" s="83" t="s">
        <v>62</v>
      </c>
      <c r="AB777" s="6">
        <v>1</v>
      </c>
      <c r="AC777" s="5">
        <v>23</v>
      </c>
      <c r="AD777" s="5" t="s">
        <v>79</v>
      </c>
      <c r="AK777" s="6">
        <v>50</v>
      </c>
      <c r="AL777" s="6" t="s">
        <v>80</v>
      </c>
      <c r="BQ777" s="6" t="s">
        <v>353</v>
      </c>
      <c r="BR777" s="5" t="s">
        <v>2273</v>
      </c>
    </row>
    <row r="778" spans="1:70" x14ac:dyDescent="0.25">
      <c r="A778" s="253">
        <v>1042</v>
      </c>
      <c r="B778" s="229" t="s">
        <v>2012</v>
      </c>
      <c r="C778" s="259" t="s">
        <v>2013</v>
      </c>
      <c r="D778" s="229" t="s">
        <v>2292</v>
      </c>
      <c r="E778" s="3" t="s">
        <v>148</v>
      </c>
      <c r="F778" s="26" t="s">
        <v>102</v>
      </c>
      <c r="G778" s="26" t="s">
        <v>75</v>
      </c>
      <c r="H778" s="26" t="s">
        <v>398</v>
      </c>
      <c r="J778" s="22">
        <v>200</v>
      </c>
      <c r="L778" s="28" t="s">
        <v>57</v>
      </c>
      <c r="M778" s="22" t="s">
        <v>58</v>
      </c>
      <c r="N778" s="22" t="s">
        <v>2277</v>
      </c>
      <c r="O778" s="22" t="s">
        <v>59</v>
      </c>
      <c r="P778" s="22" t="s">
        <v>91</v>
      </c>
      <c r="Q778" s="23" t="s">
        <v>2290</v>
      </c>
      <c r="R778" s="23" t="s">
        <v>832</v>
      </c>
      <c r="V778" s="25" t="s">
        <v>61</v>
      </c>
      <c r="W778" s="65">
        <v>3</v>
      </c>
      <c r="X778" s="106" t="s">
        <v>202</v>
      </c>
      <c r="Y778" s="25" t="s">
        <v>2272</v>
      </c>
      <c r="Z778" s="83" t="s">
        <v>62</v>
      </c>
      <c r="AA778" s="6">
        <v>1</v>
      </c>
      <c r="AC778" s="5">
        <v>24</v>
      </c>
      <c r="AD778" s="5" t="s">
        <v>79</v>
      </c>
      <c r="AK778" s="6">
        <v>74</v>
      </c>
      <c r="AL778" s="6" t="s">
        <v>80</v>
      </c>
      <c r="BQ778" s="6" t="s">
        <v>353</v>
      </c>
      <c r="BR778" s="5" t="s">
        <v>2273</v>
      </c>
    </row>
    <row r="779" spans="1:70" x14ac:dyDescent="0.25">
      <c r="A779" s="253">
        <v>1043</v>
      </c>
      <c r="B779" s="229" t="s">
        <v>2012</v>
      </c>
      <c r="C779" s="259" t="s">
        <v>2013</v>
      </c>
      <c r="D779" s="229" t="s">
        <v>2293</v>
      </c>
      <c r="E779" s="3" t="s">
        <v>148</v>
      </c>
      <c r="F779" s="26" t="s">
        <v>102</v>
      </c>
      <c r="G779" s="26" t="s">
        <v>75</v>
      </c>
      <c r="H779" s="26" t="s">
        <v>398</v>
      </c>
      <c r="J779" s="22">
        <v>200</v>
      </c>
      <c r="L779" s="28" t="s">
        <v>57</v>
      </c>
      <c r="M779" s="22" t="s">
        <v>58</v>
      </c>
      <c r="N779" s="22" t="s">
        <v>2277</v>
      </c>
      <c r="O779" s="22" t="s">
        <v>59</v>
      </c>
      <c r="P779" s="22" t="s">
        <v>91</v>
      </c>
      <c r="Q779" s="23" t="s">
        <v>2290</v>
      </c>
      <c r="R779" s="23" t="s">
        <v>832</v>
      </c>
      <c r="V779" s="25" t="s">
        <v>61</v>
      </c>
      <c r="W779" s="65">
        <v>3</v>
      </c>
      <c r="X779" s="106" t="s">
        <v>202</v>
      </c>
      <c r="Y779" s="25" t="s">
        <v>2272</v>
      </c>
      <c r="Z779" s="83" t="s">
        <v>62</v>
      </c>
      <c r="AA779" s="6">
        <v>1</v>
      </c>
      <c r="AC779" s="5">
        <v>26</v>
      </c>
      <c r="AD779" s="5" t="s">
        <v>79</v>
      </c>
      <c r="AK779" s="6">
        <v>86</v>
      </c>
      <c r="AL779" s="6" t="s">
        <v>80</v>
      </c>
      <c r="BQ779" s="6" t="s">
        <v>353</v>
      </c>
      <c r="BR779" s="5" t="s">
        <v>2273</v>
      </c>
    </row>
    <row r="780" spans="1:70" x14ac:dyDescent="0.25">
      <c r="A780" s="253">
        <v>1044</v>
      </c>
      <c r="B780" s="229" t="s">
        <v>2012</v>
      </c>
      <c r="C780" s="259" t="s">
        <v>2013</v>
      </c>
      <c r="D780" s="229" t="s">
        <v>2294</v>
      </c>
      <c r="E780" s="3" t="s">
        <v>148</v>
      </c>
      <c r="F780" s="26" t="s">
        <v>102</v>
      </c>
      <c r="G780" s="26" t="s">
        <v>75</v>
      </c>
      <c r="H780" s="26" t="s">
        <v>398</v>
      </c>
      <c r="J780" s="22">
        <v>200</v>
      </c>
      <c r="L780" s="28" t="s">
        <v>57</v>
      </c>
      <c r="M780" s="22" t="s">
        <v>58</v>
      </c>
      <c r="N780" s="22" t="s">
        <v>2277</v>
      </c>
      <c r="O780" s="22" t="s">
        <v>59</v>
      </c>
      <c r="P780" s="22" t="s">
        <v>91</v>
      </c>
      <c r="Q780" s="23" t="s">
        <v>2290</v>
      </c>
      <c r="R780" s="23" t="s">
        <v>832</v>
      </c>
      <c r="V780" s="25" t="s">
        <v>61</v>
      </c>
      <c r="W780" s="65">
        <v>3</v>
      </c>
      <c r="X780" s="106" t="s">
        <v>202</v>
      </c>
      <c r="Y780" s="25" t="s">
        <v>2272</v>
      </c>
      <c r="Z780" s="83" t="s">
        <v>62</v>
      </c>
      <c r="AB780" s="6">
        <v>1</v>
      </c>
      <c r="AC780" s="5">
        <v>23</v>
      </c>
      <c r="AD780" s="5" t="s">
        <v>79</v>
      </c>
      <c r="AK780" s="6">
        <v>59</v>
      </c>
      <c r="AL780" s="6" t="s">
        <v>80</v>
      </c>
      <c r="BQ780" s="6" t="s">
        <v>353</v>
      </c>
      <c r="BR780" s="5" t="s">
        <v>2273</v>
      </c>
    </row>
    <row r="781" spans="1:70" x14ac:dyDescent="0.25">
      <c r="A781" s="253">
        <v>1045</v>
      </c>
      <c r="B781" s="229" t="s">
        <v>2012</v>
      </c>
      <c r="C781" s="259" t="s">
        <v>2013</v>
      </c>
      <c r="D781" s="229" t="s">
        <v>2295</v>
      </c>
      <c r="E781" s="3" t="s">
        <v>148</v>
      </c>
      <c r="F781" s="26" t="s">
        <v>102</v>
      </c>
      <c r="G781" s="26" t="s">
        <v>75</v>
      </c>
      <c r="H781" s="26" t="s">
        <v>398</v>
      </c>
      <c r="J781" s="22">
        <v>200</v>
      </c>
      <c r="L781" s="28" t="s">
        <v>57</v>
      </c>
      <c r="M781" s="22" t="s">
        <v>58</v>
      </c>
      <c r="N781" s="22" t="s">
        <v>2277</v>
      </c>
      <c r="O781" s="22" t="s">
        <v>59</v>
      </c>
      <c r="P781" s="22" t="s">
        <v>91</v>
      </c>
      <c r="Q781" s="23" t="s">
        <v>2290</v>
      </c>
      <c r="R781" s="23" t="s">
        <v>832</v>
      </c>
      <c r="V781" s="25" t="s">
        <v>61</v>
      </c>
      <c r="W781" s="65">
        <v>3</v>
      </c>
      <c r="X781" s="106" t="s">
        <v>202</v>
      </c>
      <c r="Y781" s="25" t="s">
        <v>2272</v>
      </c>
      <c r="Z781" s="83" t="s">
        <v>62</v>
      </c>
      <c r="AB781" s="6">
        <v>1</v>
      </c>
      <c r="AC781" s="5">
        <v>25</v>
      </c>
      <c r="AD781" s="5" t="s">
        <v>79</v>
      </c>
      <c r="AK781" s="6">
        <v>59</v>
      </c>
      <c r="AL781" s="6" t="s">
        <v>80</v>
      </c>
      <c r="BQ781" s="6" t="s">
        <v>353</v>
      </c>
      <c r="BR781" s="5" t="s">
        <v>2273</v>
      </c>
    </row>
    <row r="782" spans="1:70" x14ac:dyDescent="0.25">
      <c r="A782" s="253">
        <v>1046</v>
      </c>
      <c r="B782" s="229" t="s">
        <v>2012</v>
      </c>
      <c r="C782" s="259" t="s">
        <v>2013</v>
      </c>
      <c r="D782" s="229" t="s">
        <v>2296</v>
      </c>
      <c r="E782" s="3" t="s">
        <v>148</v>
      </c>
      <c r="F782" s="26" t="s">
        <v>102</v>
      </c>
      <c r="G782" s="26" t="s">
        <v>75</v>
      </c>
      <c r="H782" s="26" t="s">
        <v>398</v>
      </c>
      <c r="J782" s="22">
        <v>200</v>
      </c>
      <c r="L782" s="28" t="s">
        <v>57</v>
      </c>
      <c r="M782" s="22" t="s">
        <v>58</v>
      </c>
      <c r="N782" s="22" t="s">
        <v>2277</v>
      </c>
      <c r="O782" s="22" t="s">
        <v>59</v>
      </c>
      <c r="P782" s="22" t="s">
        <v>91</v>
      </c>
      <c r="Q782" s="23" t="s">
        <v>2290</v>
      </c>
      <c r="R782" s="23" t="s">
        <v>832</v>
      </c>
      <c r="V782" s="25" t="s">
        <v>61</v>
      </c>
      <c r="W782" s="65">
        <v>3</v>
      </c>
      <c r="X782" s="106" t="s">
        <v>202</v>
      </c>
      <c r="Y782" s="25" t="s">
        <v>2272</v>
      </c>
      <c r="Z782" s="83" t="s">
        <v>62</v>
      </c>
      <c r="AB782" s="6">
        <v>1</v>
      </c>
      <c r="AC782" s="5">
        <v>20</v>
      </c>
      <c r="AD782" s="5" t="s">
        <v>79</v>
      </c>
      <c r="AK782" s="6">
        <v>66</v>
      </c>
      <c r="AL782" s="6" t="s">
        <v>80</v>
      </c>
      <c r="BQ782" s="6" t="s">
        <v>353</v>
      </c>
      <c r="BR782" s="5" t="s">
        <v>2273</v>
      </c>
    </row>
    <row r="783" spans="1:70" x14ac:dyDescent="0.25">
      <c r="A783" s="253">
        <v>1047</v>
      </c>
      <c r="B783" s="229" t="s">
        <v>2012</v>
      </c>
      <c r="C783" s="259" t="s">
        <v>2013</v>
      </c>
      <c r="D783" s="229" t="s">
        <v>2297</v>
      </c>
      <c r="E783" s="3" t="s">
        <v>148</v>
      </c>
      <c r="F783" s="26" t="s">
        <v>102</v>
      </c>
      <c r="G783" s="26" t="s">
        <v>75</v>
      </c>
      <c r="H783" s="26" t="s">
        <v>398</v>
      </c>
      <c r="J783" s="22">
        <v>200</v>
      </c>
      <c r="L783" s="28" t="s">
        <v>57</v>
      </c>
      <c r="M783" s="22" t="s">
        <v>58</v>
      </c>
      <c r="N783" s="22" t="s">
        <v>2277</v>
      </c>
      <c r="O783" s="22" t="s">
        <v>59</v>
      </c>
      <c r="P783" s="22" t="s">
        <v>91</v>
      </c>
      <c r="Q783" s="23" t="s">
        <v>2290</v>
      </c>
      <c r="R783" s="23" t="s">
        <v>832</v>
      </c>
      <c r="V783" s="25" t="s">
        <v>61</v>
      </c>
      <c r="W783" s="65">
        <v>3</v>
      </c>
      <c r="X783" s="106" t="s">
        <v>202</v>
      </c>
      <c r="Y783" s="25" t="s">
        <v>2272</v>
      </c>
      <c r="Z783" s="83" t="s">
        <v>62</v>
      </c>
      <c r="AA783" s="6">
        <v>1</v>
      </c>
      <c r="AC783" s="5">
        <v>25</v>
      </c>
      <c r="AD783" s="5" t="s">
        <v>79</v>
      </c>
      <c r="AK783" s="6">
        <v>77</v>
      </c>
      <c r="AL783" s="6" t="s">
        <v>80</v>
      </c>
      <c r="BQ783" s="6" t="s">
        <v>353</v>
      </c>
      <c r="BR783" s="5" t="s">
        <v>2273</v>
      </c>
    </row>
    <row r="784" spans="1:70" x14ac:dyDescent="0.25">
      <c r="A784" s="253">
        <v>1048</v>
      </c>
      <c r="B784" s="229" t="s">
        <v>2012</v>
      </c>
      <c r="C784" s="259" t="s">
        <v>2013</v>
      </c>
      <c r="D784" s="229" t="s">
        <v>2298</v>
      </c>
      <c r="E784" s="3" t="s">
        <v>148</v>
      </c>
      <c r="F784" s="26" t="s">
        <v>102</v>
      </c>
      <c r="G784" s="26" t="s">
        <v>75</v>
      </c>
      <c r="H784" s="26" t="s">
        <v>398</v>
      </c>
      <c r="J784" s="22">
        <v>200</v>
      </c>
      <c r="L784" s="28" t="s">
        <v>57</v>
      </c>
      <c r="M784" s="22" t="s">
        <v>58</v>
      </c>
      <c r="N784" s="22" t="s">
        <v>2277</v>
      </c>
      <c r="O784" s="22" t="s">
        <v>59</v>
      </c>
      <c r="P784" s="22" t="s">
        <v>91</v>
      </c>
      <c r="Q784" s="23" t="s">
        <v>2290</v>
      </c>
      <c r="R784" s="23" t="s">
        <v>832</v>
      </c>
      <c r="V784" s="25" t="s">
        <v>61</v>
      </c>
      <c r="W784" s="65">
        <v>3</v>
      </c>
      <c r="X784" s="106" t="s">
        <v>202</v>
      </c>
      <c r="Y784" s="25" t="s">
        <v>2272</v>
      </c>
      <c r="Z784" s="83" t="s">
        <v>62</v>
      </c>
      <c r="AB784" s="6">
        <v>1</v>
      </c>
      <c r="AC784" s="5">
        <v>23</v>
      </c>
      <c r="AD784" s="5" t="s">
        <v>79</v>
      </c>
      <c r="AK784" s="6">
        <v>55</v>
      </c>
      <c r="AL784" s="6" t="s">
        <v>80</v>
      </c>
      <c r="BQ784" s="6" t="s">
        <v>353</v>
      </c>
      <c r="BR784" s="5" t="s">
        <v>2273</v>
      </c>
    </row>
    <row r="785" spans="1:70" x14ac:dyDescent="0.25">
      <c r="A785" s="253">
        <v>1049</v>
      </c>
      <c r="B785" s="229" t="s">
        <v>2012</v>
      </c>
      <c r="C785" s="259" t="s">
        <v>2013</v>
      </c>
      <c r="D785" s="229" t="s">
        <v>2299</v>
      </c>
      <c r="E785" s="3" t="s">
        <v>148</v>
      </c>
      <c r="F785" s="26" t="s">
        <v>102</v>
      </c>
      <c r="G785" s="26" t="s">
        <v>75</v>
      </c>
      <c r="H785" s="26" t="s">
        <v>398</v>
      </c>
      <c r="J785" s="22">
        <v>200</v>
      </c>
      <c r="L785" s="28" t="s">
        <v>57</v>
      </c>
      <c r="M785" s="22" t="s">
        <v>58</v>
      </c>
      <c r="N785" s="22" t="s">
        <v>2277</v>
      </c>
      <c r="O785" s="22" t="s">
        <v>59</v>
      </c>
      <c r="P785" s="22" t="s">
        <v>91</v>
      </c>
      <c r="Q785" s="23" t="s">
        <v>2290</v>
      </c>
      <c r="R785" s="23" t="s">
        <v>832</v>
      </c>
      <c r="V785" s="25" t="s">
        <v>61</v>
      </c>
      <c r="W785" s="65">
        <v>3</v>
      </c>
      <c r="X785" s="106" t="s">
        <v>202</v>
      </c>
      <c r="Y785" s="25" t="s">
        <v>2272</v>
      </c>
      <c r="Z785" s="83" t="s">
        <v>62</v>
      </c>
      <c r="AB785" s="6">
        <v>1</v>
      </c>
      <c r="AC785" s="5">
        <v>26</v>
      </c>
      <c r="AD785" s="5" t="s">
        <v>79</v>
      </c>
      <c r="AK785" s="6">
        <v>62</v>
      </c>
      <c r="AL785" s="6" t="s">
        <v>80</v>
      </c>
      <c r="BQ785" s="6" t="s">
        <v>353</v>
      </c>
      <c r="BR785" s="5" t="s">
        <v>2273</v>
      </c>
    </row>
    <row r="786" spans="1:70" x14ac:dyDescent="0.25">
      <c r="A786" s="253">
        <v>1050</v>
      </c>
      <c r="B786" s="229" t="s">
        <v>2012</v>
      </c>
      <c r="C786" s="259" t="s">
        <v>2013</v>
      </c>
      <c r="D786" s="229" t="s">
        <v>2300</v>
      </c>
      <c r="E786" s="3" t="s">
        <v>1951</v>
      </c>
      <c r="F786" s="26" t="s">
        <v>102</v>
      </c>
      <c r="G786" s="26" t="s">
        <v>75</v>
      </c>
      <c r="H786" s="26" t="s">
        <v>2301</v>
      </c>
      <c r="J786" s="22">
        <v>0.25</v>
      </c>
      <c r="L786" s="28" t="s">
        <v>57</v>
      </c>
      <c r="M786" s="22" t="s">
        <v>58</v>
      </c>
      <c r="N786" s="22">
        <v>0</v>
      </c>
      <c r="O786" s="22" t="s">
        <v>59</v>
      </c>
      <c r="P786" s="22" t="s">
        <v>78</v>
      </c>
      <c r="Q786" s="23" t="s">
        <v>2270</v>
      </c>
      <c r="R786" s="23" t="s">
        <v>2271</v>
      </c>
      <c r="T786" s="23">
        <v>150</v>
      </c>
      <c r="V786" s="25" t="s">
        <v>61</v>
      </c>
      <c r="W786" s="65">
        <v>3</v>
      </c>
      <c r="X786" s="106" t="s">
        <v>202</v>
      </c>
      <c r="Y786" s="25" t="s">
        <v>2272</v>
      </c>
      <c r="Z786" s="83" t="s">
        <v>62</v>
      </c>
      <c r="AB786" s="6">
        <v>1</v>
      </c>
      <c r="AC786" s="5">
        <v>23</v>
      </c>
      <c r="AD786" s="5" t="s">
        <v>79</v>
      </c>
      <c r="AK786" s="6">
        <v>50</v>
      </c>
      <c r="AL786" s="6" t="s">
        <v>80</v>
      </c>
      <c r="BQ786" s="6" t="s">
        <v>353</v>
      </c>
      <c r="BR786" s="5" t="s">
        <v>2273</v>
      </c>
    </row>
    <row r="787" spans="1:70" x14ac:dyDescent="0.25">
      <c r="A787" s="253">
        <v>1051</v>
      </c>
      <c r="B787" s="229" t="s">
        <v>2012</v>
      </c>
      <c r="C787" s="259" t="s">
        <v>2013</v>
      </c>
      <c r="D787" s="229" t="s">
        <v>2302</v>
      </c>
      <c r="E787" s="3" t="s">
        <v>1951</v>
      </c>
      <c r="F787" s="26" t="s">
        <v>102</v>
      </c>
      <c r="G787" s="26" t="s">
        <v>75</v>
      </c>
      <c r="H787" s="26" t="s">
        <v>2301</v>
      </c>
      <c r="J787" s="22">
        <v>0.25</v>
      </c>
      <c r="L787" s="28" t="s">
        <v>57</v>
      </c>
      <c r="M787" s="22" t="s">
        <v>58</v>
      </c>
      <c r="N787" s="22">
        <v>0</v>
      </c>
      <c r="O787" s="22" t="s">
        <v>59</v>
      </c>
      <c r="P787" s="22" t="s">
        <v>78</v>
      </c>
      <c r="Q787" s="23" t="s">
        <v>2270</v>
      </c>
      <c r="R787" s="23" t="s">
        <v>2271</v>
      </c>
      <c r="T787" s="23">
        <v>150</v>
      </c>
      <c r="V787" s="25" t="s">
        <v>61</v>
      </c>
      <c r="W787" s="65">
        <v>3</v>
      </c>
      <c r="X787" s="106" t="s">
        <v>202</v>
      </c>
      <c r="Y787" s="25" t="s">
        <v>2272</v>
      </c>
      <c r="Z787" s="83" t="s">
        <v>62</v>
      </c>
      <c r="AA787" s="6">
        <v>1</v>
      </c>
      <c r="AC787" s="5">
        <v>24</v>
      </c>
      <c r="AD787" s="5" t="s">
        <v>79</v>
      </c>
      <c r="AK787" s="6">
        <v>74</v>
      </c>
      <c r="AL787" s="6" t="s">
        <v>80</v>
      </c>
      <c r="BQ787" s="6" t="s">
        <v>353</v>
      </c>
      <c r="BR787" s="5" t="s">
        <v>2273</v>
      </c>
    </row>
    <row r="788" spans="1:70" x14ac:dyDescent="0.25">
      <c r="A788" s="253">
        <v>1052</v>
      </c>
      <c r="B788" s="229" t="s">
        <v>2012</v>
      </c>
      <c r="C788" s="259" t="s">
        <v>2013</v>
      </c>
      <c r="D788" s="229" t="s">
        <v>2303</v>
      </c>
      <c r="E788" s="3" t="s">
        <v>1951</v>
      </c>
      <c r="F788" s="26" t="s">
        <v>102</v>
      </c>
      <c r="G788" s="26" t="s">
        <v>75</v>
      </c>
      <c r="H788" s="26" t="s">
        <v>2301</v>
      </c>
      <c r="J788" s="22">
        <v>0.25</v>
      </c>
      <c r="L788" s="28" t="s">
        <v>57</v>
      </c>
      <c r="M788" s="22" t="s">
        <v>58</v>
      </c>
      <c r="N788" s="22">
        <v>0</v>
      </c>
      <c r="O788" s="22" t="s">
        <v>59</v>
      </c>
      <c r="P788" s="22" t="s">
        <v>78</v>
      </c>
      <c r="Q788" s="23" t="s">
        <v>2270</v>
      </c>
      <c r="R788" s="23" t="s">
        <v>2271</v>
      </c>
      <c r="T788" s="23">
        <v>150</v>
      </c>
      <c r="V788" s="25" t="s">
        <v>61</v>
      </c>
      <c r="W788" s="65">
        <v>3</v>
      </c>
      <c r="X788" s="106" t="s">
        <v>202</v>
      </c>
      <c r="Y788" s="25" t="s">
        <v>2272</v>
      </c>
      <c r="Z788" s="83" t="s">
        <v>62</v>
      </c>
      <c r="AA788" s="6">
        <v>1</v>
      </c>
      <c r="AC788" s="5">
        <v>26</v>
      </c>
      <c r="AD788" s="5" t="s">
        <v>79</v>
      </c>
      <c r="AK788" s="6">
        <v>86</v>
      </c>
      <c r="AL788" s="6" t="s">
        <v>80</v>
      </c>
      <c r="BQ788" s="6" t="s">
        <v>353</v>
      </c>
      <c r="BR788" s="5" t="s">
        <v>2273</v>
      </c>
    </row>
    <row r="789" spans="1:70" x14ac:dyDescent="0.25">
      <c r="A789" s="253">
        <v>1053</v>
      </c>
      <c r="B789" s="229" t="s">
        <v>2012</v>
      </c>
      <c r="C789" s="259" t="s">
        <v>2013</v>
      </c>
      <c r="D789" s="229" t="s">
        <v>2304</v>
      </c>
      <c r="E789" s="3" t="s">
        <v>1951</v>
      </c>
      <c r="F789" s="26" t="s">
        <v>102</v>
      </c>
      <c r="G789" s="26" t="s">
        <v>75</v>
      </c>
      <c r="H789" s="26" t="s">
        <v>2301</v>
      </c>
      <c r="J789" s="22">
        <v>0.25</v>
      </c>
      <c r="L789" s="28" t="s">
        <v>57</v>
      </c>
      <c r="M789" s="22" t="s">
        <v>58</v>
      </c>
      <c r="N789" s="22">
        <v>0</v>
      </c>
      <c r="O789" s="22" t="s">
        <v>59</v>
      </c>
      <c r="P789" s="22" t="s">
        <v>78</v>
      </c>
      <c r="Q789" s="23" t="s">
        <v>2270</v>
      </c>
      <c r="R789" s="23" t="s">
        <v>2271</v>
      </c>
      <c r="T789" s="23">
        <v>150</v>
      </c>
      <c r="V789" s="25" t="s">
        <v>61</v>
      </c>
      <c r="W789" s="65">
        <v>3</v>
      </c>
      <c r="X789" s="106" t="s">
        <v>202</v>
      </c>
      <c r="Y789" s="25" t="s">
        <v>2272</v>
      </c>
      <c r="Z789" s="83" t="s">
        <v>62</v>
      </c>
      <c r="AB789" s="6">
        <v>1</v>
      </c>
      <c r="AC789" s="5">
        <v>23</v>
      </c>
      <c r="AD789" s="5" t="s">
        <v>79</v>
      </c>
      <c r="AK789" s="6">
        <v>59</v>
      </c>
      <c r="AL789" s="6" t="s">
        <v>80</v>
      </c>
      <c r="BQ789" s="6" t="s">
        <v>353</v>
      </c>
      <c r="BR789" s="5" t="s">
        <v>2273</v>
      </c>
    </row>
    <row r="790" spans="1:70" x14ac:dyDescent="0.25">
      <c r="A790" s="253">
        <v>1054</v>
      </c>
      <c r="B790" s="229" t="s">
        <v>2012</v>
      </c>
      <c r="C790" s="259" t="s">
        <v>2013</v>
      </c>
      <c r="D790" s="229" t="s">
        <v>2305</v>
      </c>
      <c r="E790" s="3" t="s">
        <v>1951</v>
      </c>
      <c r="F790" s="26" t="s">
        <v>102</v>
      </c>
      <c r="G790" s="26" t="s">
        <v>75</v>
      </c>
      <c r="H790" s="26" t="s">
        <v>2301</v>
      </c>
      <c r="J790" s="22">
        <v>0.25</v>
      </c>
      <c r="L790" s="28" t="s">
        <v>57</v>
      </c>
      <c r="M790" s="22" t="s">
        <v>58</v>
      </c>
      <c r="N790" s="22">
        <v>0</v>
      </c>
      <c r="O790" s="22" t="s">
        <v>59</v>
      </c>
      <c r="P790" s="22" t="s">
        <v>78</v>
      </c>
      <c r="Q790" s="23" t="s">
        <v>2270</v>
      </c>
      <c r="R790" s="23" t="s">
        <v>2271</v>
      </c>
      <c r="T790" s="23">
        <v>150</v>
      </c>
      <c r="V790" s="25" t="s">
        <v>61</v>
      </c>
      <c r="W790" s="65">
        <v>3</v>
      </c>
      <c r="X790" s="106" t="s">
        <v>202</v>
      </c>
      <c r="Y790" s="25" t="s">
        <v>2272</v>
      </c>
      <c r="Z790" s="83" t="s">
        <v>62</v>
      </c>
      <c r="AB790" s="6">
        <v>1</v>
      </c>
      <c r="AC790" s="5">
        <v>25</v>
      </c>
      <c r="AD790" s="5" t="s">
        <v>79</v>
      </c>
      <c r="AK790" s="6">
        <v>59</v>
      </c>
      <c r="AL790" s="6" t="s">
        <v>80</v>
      </c>
      <c r="BQ790" s="6" t="s">
        <v>353</v>
      </c>
      <c r="BR790" s="5" t="s">
        <v>2273</v>
      </c>
    </row>
    <row r="791" spans="1:70" x14ac:dyDescent="0.25">
      <c r="A791" s="253">
        <v>1055</v>
      </c>
      <c r="B791" s="229" t="s">
        <v>2012</v>
      </c>
      <c r="C791" s="259" t="s">
        <v>2013</v>
      </c>
      <c r="D791" s="229" t="s">
        <v>2306</v>
      </c>
      <c r="E791" s="3" t="s">
        <v>1951</v>
      </c>
      <c r="F791" s="26" t="s">
        <v>102</v>
      </c>
      <c r="G791" s="26" t="s">
        <v>75</v>
      </c>
      <c r="H791" s="26" t="s">
        <v>2301</v>
      </c>
      <c r="J791" s="22">
        <v>0.25</v>
      </c>
      <c r="L791" s="28" t="s">
        <v>57</v>
      </c>
      <c r="M791" s="22" t="s">
        <v>58</v>
      </c>
      <c r="N791" s="22">
        <v>0</v>
      </c>
      <c r="O791" s="22" t="s">
        <v>59</v>
      </c>
      <c r="P791" s="22" t="s">
        <v>78</v>
      </c>
      <c r="Q791" s="23" t="s">
        <v>2270</v>
      </c>
      <c r="R791" s="23" t="s">
        <v>2271</v>
      </c>
      <c r="T791" s="23">
        <v>150</v>
      </c>
      <c r="V791" s="25" t="s">
        <v>61</v>
      </c>
      <c r="W791" s="65">
        <v>3</v>
      </c>
      <c r="X791" s="106" t="s">
        <v>202</v>
      </c>
      <c r="Y791" s="25" t="s">
        <v>2272</v>
      </c>
      <c r="Z791" s="83" t="s">
        <v>62</v>
      </c>
      <c r="AB791" s="6">
        <v>1</v>
      </c>
      <c r="AC791" s="5">
        <v>20</v>
      </c>
      <c r="AD791" s="5" t="s">
        <v>79</v>
      </c>
      <c r="AK791" s="6">
        <v>66</v>
      </c>
      <c r="AL791" s="6" t="s">
        <v>80</v>
      </c>
      <c r="BQ791" s="6" t="s">
        <v>353</v>
      </c>
      <c r="BR791" s="5" t="s">
        <v>2273</v>
      </c>
    </row>
    <row r="792" spans="1:70" x14ac:dyDescent="0.25">
      <c r="A792" s="253">
        <v>1056</v>
      </c>
      <c r="B792" s="229" t="s">
        <v>2012</v>
      </c>
      <c r="C792" s="259" t="s">
        <v>2013</v>
      </c>
      <c r="D792" s="229" t="s">
        <v>2307</v>
      </c>
      <c r="E792" s="3" t="s">
        <v>1951</v>
      </c>
      <c r="F792" s="26" t="s">
        <v>102</v>
      </c>
      <c r="G792" s="26" t="s">
        <v>75</v>
      </c>
      <c r="H792" s="26" t="s">
        <v>2301</v>
      </c>
      <c r="J792" s="22">
        <v>0.25</v>
      </c>
      <c r="L792" s="28" t="s">
        <v>57</v>
      </c>
      <c r="M792" s="22" t="s">
        <v>58</v>
      </c>
      <c r="N792" s="22">
        <v>0</v>
      </c>
      <c r="O792" s="22" t="s">
        <v>59</v>
      </c>
      <c r="P792" s="22" t="s">
        <v>78</v>
      </c>
      <c r="Q792" s="23" t="s">
        <v>2270</v>
      </c>
      <c r="R792" s="23" t="s">
        <v>2271</v>
      </c>
      <c r="T792" s="23">
        <v>150</v>
      </c>
      <c r="V792" s="25" t="s">
        <v>61</v>
      </c>
      <c r="W792" s="65">
        <v>3</v>
      </c>
      <c r="X792" s="106" t="s">
        <v>202</v>
      </c>
      <c r="Y792" s="25" t="s">
        <v>2272</v>
      </c>
      <c r="Z792" s="83" t="s">
        <v>62</v>
      </c>
      <c r="AA792" s="6">
        <v>1</v>
      </c>
      <c r="AC792" s="5">
        <v>25</v>
      </c>
      <c r="AD792" s="5" t="s">
        <v>79</v>
      </c>
      <c r="AK792" s="6">
        <v>77</v>
      </c>
      <c r="AL792" s="6" t="s">
        <v>80</v>
      </c>
      <c r="BQ792" s="6" t="s">
        <v>353</v>
      </c>
      <c r="BR792" s="5" t="s">
        <v>2273</v>
      </c>
    </row>
    <row r="793" spans="1:70" x14ac:dyDescent="0.25">
      <c r="A793" s="253">
        <v>1057</v>
      </c>
      <c r="B793" s="229" t="s">
        <v>2012</v>
      </c>
      <c r="C793" s="259" t="s">
        <v>2013</v>
      </c>
      <c r="D793" s="229" t="s">
        <v>2308</v>
      </c>
      <c r="E793" s="3" t="s">
        <v>1951</v>
      </c>
      <c r="F793" s="26" t="s">
        <v>102</v>
      </c>
      <c r="G793" s="26" t="s">
        <v>75</v>
      </c>
      <c r="H793" s="26" t="s">
        <v>2301</v>
      </c>
      <c r="J793" s="22">
        <v>0.25</v>
      </c>
      <c r="L793" s="28" t="s">
        <v>57</v>
      </c>
      <c r="M793" s="22" t="s">
        <v>58</v>
      </c>
      <c r="N793" s="22">
        <v>0</v>
      </c>
      <c r="O793" s="22" t="s">
        <v>59</v>
      </c>
      <c r="P793" s="22" t="s">
        <v>78</v>
      </c>
      <c r="Q793" s="23" t="s">
        <v>2270</v>
      </c>
      <c r="R793" s="23" t="s">
        <v>2271</v>
      </c>
      <c r="T793" s="23">
        <v>150</v>
      </c>
      <c r="V793" s="25" t="s">
        <v>61</v>
      </c>
      <c r="W793" s="65">
        <v>3</v>
      </c>
      <c r="X793" s="106" t="s">
        <v>202</v>
      </c>
      <c r="Y793" s="25" t="s">
        <v>2272</v>
      </c>
      <c r="Z793" s="83" t="s">
        <v>62</v>
      </c>
      <c r="AB793" s="6">
        <v>1</v>
      </c>
      <c r="AC793" s="5">
        <v>23</v>
      </c>
      <c r="AD793" s="5" t="s">
        <v>79</v>
      </c>
      <c r="AK793" s="6">
        <v>55</v>
      </c>
      <c r="AL793" s="6" t="s">
        <v>80</v>
      </c>
      <c r="BQ793" s="6" t="s">
        <v>353</v>
      </c>
      <c r="BR793" s="5" t="s">
        <v>2273</v>
      </c>
    </row>
    <row r="794" spans="1:70" x14ac:dyDescent="0.25">
      <c r="A794" s="253">
        <v>1058</v>
      </c>
      <c r="B794" s="229" t="s">
        <v>2012</v>
      </c>
      <c r="C794" s="259" t="s">
        <v>2013</v>
      </c>
      <c r="D794" s="229" t="s">
        <v>2309</v>
      </c>
      <c r="E794" s="3" t="s">
        <v>1951</v>
      </c>
      <c r="F794" s="26" t="s">
        <v>102</v>
      </c>
      <c r="G794" s="26" t="s">
        <v>75</v>
      </c>
      <c r="H794" s="26" t="s">
        <v>2301</v>
      </c>
      <c r="J794" s="22">
        <v>0.25</v>
      </c>
      <c r="L794" s="28" t="s">
        <v>57</v>
      </c>
      <c r="M794" s="22" t="s">
        <v>58</v>
      </c>
      <c r="N794" s="22">
        <v>0</v>
      </c>
      <c r="O794" s="22" t="s">
        <v>59</v>
      </c>
      <c r="P794" s="22" t="s">
        <v>78</v>
      </c>
      <c r="Q794" s="23" t="s">
        <v>2270</v>
      </c>
      <c r="R794" s="23" t="s">
        <v>2271</v>
      </c>
      <c r="T794" s="23">
        <v>150</v>
      </c>
      <c r="V794" s="25" t="s">
        <v>61</v>
      </c>
      <c r="W794" s="65">
        <v>3</v>
      </c>
      <c r="X794" s="106" t="s">
        <v>202</v>
      </c>
      <c r="Y794" s="25" t="s">
        <v>2272</v>
      </c>
      <c r="Z794" s="83" t="s">
        <v>62</v>
      </c>
      <c r="AB794" s="6">
        <v>1</v>
      </c>
      <c r="AC794" s="5">
        <v>26</v>
      </c>
      <c r="AD794" s="5" t="s">
        <v>79</v>
      </c>
      <c r="AK794" s="6">
        <v>62</v>
      </c>
      <c r="AL794" s="6" t="s">
        <v>80</v>
      </c>
      <c r="BQ794" s="6" t="s">
        <v>353</v>
      </c>
      <c r="BR794" s="5" t="s">
        <v>2273</v>
      </c>
    </row>
    <row r="795" spans="1:70" x14ac:dyDescent="0.25">
      <c r="A795" s="253">
        <v>1059</v>
      </c>
      <c r="B795" s="229" t="s">
        <v>2012</v>
      </c>
      <c r="C795" s="259" t="s">
        <v>2013</v>
      </c>
      <c r="D795" s="229" t="s">
        <v>2310</v>
      </c>
      <c r="E795" s="3" t="s">
        <v>1951</v>
      </c>
      <c r="F795" s="26" t="s">
        <v>102</v>
      </c>
      <c r="G795" s="26" t="s">
        <v>75</v>
      </c>
      <c r="H795" s="26" t="s">
        <v>2301</v>
      </c>
      <c r="J795" s="22">
        <v>0.25</v>
      </c>
      <c r="L795" s="28" t="s">
        <v>57</v>
      </c>
      <c r="M795" s="22" t="s">
        <v>58</v>
      </c>
      <c r="N795" s="22">
        <v>73</v>
      </c>
      <c r="O795" s="22" t="s">
        <v>59</v>
      </c>
      <c r="P795" s="22" t="s">
        <v>78</v>
      </c>
      <c r="Q795" s="23" t="s">
        <v>2270</v>
      </c>
      <c r="R795" s="23" t="s">
        <v>2271</v>
      </c>
      <c r="T795" s="23">
        <v>150</v>
      </c>
      <c r="V795" s="25" t="s">
        <v>61</v>
      </c>
      <c r="W795" s="65">
        <v>3</v>
      </c>
      <c r="X795" s="106" t="s">
        <v>202</v>
      </c>
      <c r="Y795" s="25" t="s">
        <v>2272</v>
      </c>
      <c r="Z795" s="83" t="s">
        <v>62</v>
      </c>
      <c r="AB795" s="6">
        <v>1</v>
      </c>
      <c r="AC795" s="5">
        <v>23</v>
      </c>
      <c r="AD795" s="5" t="s">
        <v>79</v>
      </c>
      <c r="AK795" s="6">
        <v>50</v>
      </c>
      <c r="AL795" s="6" t="s">
        <v>80</v>
      </c>
      <c r="BQ795" s="6" t="s">
        <v>353</v>
      </c>
      <c r="BR795" s="5" t="s">
        <v>2273</v>
      </c>
    </row>
    <row r="796" spans="1:70" x14ac:dyDescent="0.25">
      <c r="A796" s="253">
        <v>1060</v>
      </c>
      <c r="B796" s="229" t="s">
        <v>2012</v>
      </c>
      <c r="C796" s="259" t="s">
        <v>2013</v>
      </c>
      <c r="D796" s="229" t="s">
        <v>2311</v>
      </c>
      <c r="E796" s="3" t="s">
        <v>1951</v>
      </c>
      <c r="F796" s="26" t="s">
        <v>102</v>
      </c>
      <c r="G796" s="26" t="s">
        <v>75</v>
      </c>
      <c r="H796" s="26" t="s">
        <v>2301</v>
      </c>
      <c r="J796" s="22">
        <v>0.25</v>
      </c>
      <c r="L796" s="28" t="s">
        <v>57</v>
      </c>
      <c r="M796" s="22" t="s">
        <v>58</v>
      </c>
      <c r="N796" s="22">
        <v>73</v>
      </c>
      <c r="O796" s="22" t="s">
        <v>59</v>
      </c>
      <c r="P796" s="22" t="s">
        <v>78</v>
      </c>
      <c r="Q796" s="23" t="s">
        <v>2270</v>
      </c>
      <c r="R796" s="23" t="s">
        <v>2271</v>
      </c>
      <c r="T796" s="23">
        <v>150</v>
      </c>
      <c r="V796" s="25" t="s">
        <v>61</v>
      </c>
      <c r="W796" s="65">
        <v>3</v>
      </c>
      <c r="X796" s="106" t="s">
        <v>202</v>
      </c>
      <c r="Y796" s="25" t="s">
        <v>2272</v>
      </c>
      <c r="Z796" s="83" t="s">
        <v>62</v>
      </c>
      <c r="AA796" s="6">
        <v>1</v>
      </c>
      <c r="AC796" s="5">
        <v>24</v>
      </c>
      <c r="AD796" s="5" t="s">
        <v>79</v>
      </c>
      <c r="AK796" s="6">
        <v>74</v>
      </c>
      <c r="AL796" s="6" t="s">
        <v>80</v>
      </c>
      <c r="BQ796" s="6" t="s">
        <v>353</v>
      </c>
      <c r="BR796" s="5" t="s">
        <v>2273</v>
      </c>
    </row>
    <row r="797" spans="1:70" x14ac:dyDescent="0.25">
      <c r="A797" s="253">
        <v>1061</v>
      </c>
      <c r="B797" s="229" t="s">
        <v>2012</v>
      </c>
      <c r="C797" s="259" t="s">
        <v>2013</v>
      </c>
      <c r="D797" s="229" t="s">
        <v>2312</v>
      </c>
      <c r="E797" s="3" t="s">
        <v>1951</v>
      </c>
      <c r="F797" s="26" t="s">
        <v>102</v>
      </c>
      <c r="G797" s="26" t="s">
        <v>75</v>
      </c>
      <c r="H797" s="26" t="s">
        <v>2301</v>
      </c>
      <c r="J797" s="22">
        <v>0.25</v>
      </c>
      <c r="L797" s="28" t="s">
        <v>57</v>
      </c>
      <c r="M797" s="22" t="s">
        <v>58</v>
      </c>
      <c r="N797" s="22">
        <v>73</v>
      </c>
      <c r="O797" s="22" t="s">
        <v>59</v>
      </c>
      <c r="P797" s="22" t="s">
        <v>78</v>
      </c>
      <c r="Q797" s="23" t="s">
        <v>2270</v>
      </c>
      <c r="R797" s="23" t="s">
        <v>2271</v>
      </c>
      <c r="T797" s="23">
        <v>150</v>
      </c>
      <c r="V797" s="25" t="s">
        <v>61</v>
      </c>
      <c r="W797" s="65">
        <v>3</v>
      </c>
      <c r="X797" s="106" t="s">
        <v>202</v>
      </c>
      <c r="Y797" s="25" t="s">
        <v>2272</v>
      </c>
      <c r="Z797" s="83" t="s">
        <v>62</v>
      </c>
      <c r="AA797" s="6">
        <v>1</v>
      </c>
      <c r="AC797" s="5">
        <v>26</v>
      </c>
      <c r="AD797" s="5" t="s">
        <v>79</v>
      </c>
      <c r="AK797" s="6">
        <v>86</v>
      </c>
      <c r="AL797" s="6" t="s">
        <v>80</v>
      </c>
      <c r="BQ797" s="6" t="s">
        <v>353</v>
      </c>
      <c r="BR797" s="5" t="s">
        <v>2273</v>
      </c>
    </row>
    <row r="798" spans="1:70" x14ac:dyDescent="0.25">
      <c r="A798" s="253">
        <v>1062</v>
      </c>
      <c r="B798" s="229" t="s">
        <v>2012</v>
      </c>
      <c r="C798" s="259" t="s">
        <v>2013</v>
      </c>
      <c r="D798" s="229" t="s">
        <v>2313</v>
      </c>
      <c r="E798" s="3" t="s">
        <v>1951</v>
      </c>
      <c r="F798" s="26" t="s">
        <v>102</v>
      </c>
      <c r="G798" s="26" t="s">
        <v>75</v>
      </c>
      <c r="H798" s="26" t="s">
        <v>2301</v>
      </c>
      <c r="J798" s="22">
        <v>0.25</v>
      </c>
      <c r="L798" s="28" t="s">
        <v>57</v>
      </c>
      <c r="M798" s="22" t="s">
        <v>58</v>
      </c>
      <c r="N798" s="22">
        <v>73</v>
      </c>
      <c r="O798" s="22" t="s">
        <v>59</v>
      </c>
      <c r="P798" s="22" t="s">
        <v>78</v>
      </c>
      <c r="Q798" s="23" t="s">
        <v>2270</v>
      </c>
      <c r="R798" s="23" t="s">
        <v>2271</v>
      </c>
      <c r="T798" s="23">
        <v>150</v>
      </c>
      <c r="V798" s="25" t="s">
        <v>61</v>
      </c>
      <c r="W798" s="65">
        <v>3</v>
      </c>
      <c r="X798" s="106" t="s">
        <v>202</v>
      </c>
      <c r="Y798" s="25" t="s">
        <v>2272</v>
      </c>
      <c r="Z798" s="83" t="s">
        <v>62</v>
      </c>
      <c r="AB798" s="6">
        <v>1</v>
      </c>
      <c r="AC798" s="5">
        <v>23</v>
      </c>
      <c r="AD798" s="5" t="s">
        <v>79</v>
      </c>
      <c r="AK798" s="6">
        <v>59</v>
      </c>
      <c r="AL798" s="6" t="s">
        <v>80</v>
      </c>
      <c r="BQ798" s="6" t="s">
        <v>353</v>
      </c>
      <c r="BR798" s="5" t="s">
        <v>2273</v>
      </c>
    </row>
    <row r="799" spans="1:70" x14ac:dyDescent="0.25">
      <c r="A799" s="253">
        <v>1063</v>
      </c>
      <c r="B799" s="229" t="s">
        <v>2012</v>
      </c>
      <c r="C799" s="259" t="s">
        <v>2013</v>
      </c>
      <c r="D799" s="229" t="s">
        <v>2314</v>
      </c>
      <c r="E799" s="3" t="s">
        <v>1951</v>
      </c>
      <c r="F799" s="26" t="s">
        <v>102</v>
      </c>
      <c r="G799" s="26" t="s">
        <v>75</v>
      </c>
      <c r="H799" s="26" t="s">
        <v>2301</v>
      </c>
      <c r="J799" s="22">
        <v>0.25</v>
      </c>
      <c r="L799" s="28" t="s">
        <v>57</v>
      </c>
      <c r="M799" s="22" t="s">
        <v>58</v>
      </c>
      <c r="N799" s="22">
        <v>73</v>
      </c>
      <c r="O799" s="22" t="s">
        <v>59</v>
      </c>
      <c r="P799" s="22" t="s">
        <v>78</v>
      </c>
      <c r="Q799" s="23" t="s">
        <v>2270</v>
      </c>
      <c r="R799" s="23" t="s">
        <v>2271</v>
      </c>
      <c r="T799" s="23">
        <v>150</v>
      </c>
      <c r="V799" s="25" t="s">
        <v>61</v>
      </c>
      <c r="W799" s="65">
        <v>3</v>
      </c>
      <c r="X799" s="106" t="s">
        <v>202</v>
      </c>
      <c r="Y799" s="25" t="s">
        <v>2272</v>
      </c>
      <c r="Z799" s="83" t="s">
        <v>62</v>
      </c>
      <c r="AB799" s="6">
        <v>1</v>
      </c>
      <c r="AC799" s="5">
        <v>25</v>
      </c>
      <c r="AD799" s="5" t="s">
        <v>79</v>
      </c>
      <c r="AK799" s="6">
        <v>59</v>
      </c>
      <c r="AL799" s="6" t="s">
        <v>80</v>
      </c>
      <c r="BQ799" s="6" t="s">
        <v>353</v>
      </c>
      <c r="BR799" s="5" t="s">
        <v>2273</v>
      </c>
    </row>
    <row r="800" spans="1:70" x14ac:dyDescent="0.25">
      <c r="A800" s="253">
        <v>1064</v>
      </c>
      <c r="B800" s="229" t="s">
        <v>2012</v>
      </c>
      <c r="C800" s="259" t="s">
        <v>2013</v>
      </c>
      <c r="D800" s="229" t="s">
        <v>2315</v>
      </c>
      <c r="E800" s="3" t="s">
        <v>1951</v>
      </c>
      <c r="F800" s="26" t="s">
        <v>102</v>
      </c>
      <c r="G800" s="26" t="s">
        <v>75</v>
      </c>
      <c r="H800" s="26" t="s">
        <v>2301</v>
      </c>
      <c r="J800" s="22">
        <v>0.25</v>
      </c>
      <c r="L800" s="28" t="s">
        <v>57</v>
      </c>
      <c r="M800" s="22" t="s">
        <v>58</v>
      </c>
      <c r="N800" s="22">
        <v>73</v>
      </c>
      <c r="O800" s="22" t="s">
        <v>59</v>
      </c>
      <c r="P800" s="22" t="s">
        <v>78</v>
      </c>
      <c r="Q800" s="23" t="s">
        <v>2270</v>
      </c>
      <c r="R800" s="23" t="s">
        <v>2271</v>
      </c>
      <c r="T800" s="23">
        <v>150</v>
      </c>
      <c r="V800" s="25" t="s">
        <v>61</v>
      </c>
      <c r="W800" s="65">
        <v>3</v>
      </c>
      <c r="X800" s="106" t="s">
        <v>202</v>
      </c>
      <c r="Y800" s="25" t="s">
        <v>2272</v>
      </c>
      <c r="Z800" s="83" t="s">
        <v>62</v>
      </c>
      <c r="AB800" s="6">
        <v>1</v>
      </c>
      <c r="AC800" s="5">
        <v>20</v>
      </c>
      <c r="AD800" s="5" t="s">
        <v>79</v>
      </c>
      <c r="AK800" s="6">
        <v>66</v>
      </c>
      <c r="AL800" s="6" t="s">
        <v>80</v>
      </c>
      <c r="BQ800" s="6" t="s">
        <v>353</v>
      </c>
      <c r="BR800" s="5" t="s">
        <v>2273</v>
      </c>
    </row>
    <row r="801" spans="1:70" x14ac:dyDescent="0.25">
      <c r="A801" s="253">
        <v>1065</v>
      </c>
      <c r="B801" s="229" t="s">
        <v>2012</v>
      </c>
      <c r="C801" s="259" t="s">
        <v>2013</v>
      </c>
      <c r="D801" s="229" t="s">
        <v>2316</v>
      </c>
      <c r="E801" s="3" t="s">
        <v>1951</v>
      </c>
      <c r="F801" s="26" t="s">
        <v>102</v>
      </c>
      <c r="G801" s="26" t="s">
        <v>75</v>
      </c>
      <c r="H801" s="26" t="s">
        <v>2301</v>
      </c>
      <c r="J801" s="22">
        <v>0.25</v>
      </c>
      <c r="L801" s="28" t="s">
        <v>57</v>
      </c>
      <c r="M801" s="22" t="s">
        <v>58</v>
      </c>
      <c r="N801" s="22">
        <v>73</v>
      </c>
      <c r="O801" s="22" t="s">
        <v>59</v>
      </c>
      <c r="P801" s="22" t="s">
        <v>78</v>
      </c>
      <c r="Q801" s="23" t="s">
        <v>2270</v>
      </c>
      <c r="R801" s="23" t="s">
        <v>2271</v>
      </c>
      <c r="T801" s="23">
        <v>150</v>
      </c>
      <c r="V801" s="25" t="s">
        <v>61</v>
      </c>
      <c r="W801" s="65">
        <v>3</v>
      </c>
      <c r="X801" s="106" t="s">
        <v>202</v>
      </c>
      <c r="Y801" s="25" t="s">
        <v>2272</v>
      </c>
      <c r="Z801" s="83" t="s">
        <v>62</v>
      </c>
      <c r="AA801" s="6">
        <v>1</v>
      </c>
      <c r="AC801" s="5">
        <v>25</v>
      </c>
      <c r="AD801" s="5" t="s">
        <v>79</v>
      </c>
      <c r="AK801" s="6">
        <v>77</v>
      </c>
      <c r="AL801" s="6" t="s">
        <v>80</v>
      </c>
      <c r="BQ801" s="6" t="s">
        <v>353</v>
      </c>
      <c r="BR801" s="5" t="s">
        <v>2273</v>
      </c>
    </row>
    <row r="802" spans="1:70" x14ac:dyDescent="0.25">
      <c r="A802" s="253">
        <v>1066</v>
      </c>
      <c r="B802" s="229" t="s">
        <v>2012</v>
      </c>
      <c r="C802" s="259" t="s">
        <v>2013</v>
      </c>
      <c r="D802" s="229" t="s">
        <v>2317</v>
      </c>
      <c r="E802" s="3" t="s">
        <v>1951</v>
      </c>
      <c r="F802" s="26" t="s">
        <v>102</v>
      </c>
      <c r="G802" s="26" t="s">
        <v>75</v>
      </c>
      <c r="H802" s="26" t="s">
        <v>2301</v>
      </c>
      <c r="J802" s="22">
        <v>0.25</v>
      </c>
      <c r="L802" s="28" t="s">
        <v>57</v>
      </c>
      <c r="M802" s="22" t="s">
        <v>58</v>
      </c>
      <c r="N802" s="22">
        <v>73</v>
      </c>
      <c r="O802" s="22" t="s">
        <v>59</v>
      </c>
      <c r="P802" s="22" t="s">
        <v>78</v>
      </c>
      <c r="Q802" s="23" t="s">
        <v>2270</v>
      </c>
      <c r="R802" s="23" t="s">
        <v>2271</v>
      </c>
      <c r="T802" s="23">
        <v>150</v>
      </c>
      <c r="V802" s="25" t="s">
        <v>61</v>
      </c>
      <c r="W802" s="65">
        <v>3</v>
      </c>
      <c r="X802" s="106" t="s">
        <v>202</v>
      </c>
      <c r="Y802" s="25" t="s">
        <v>2272</v>
      </c>
      <c r="Z802" s="83" t="s">
        <v>62</v>
      </c>
      <c r="AB802" s="6">
        <v>1</v>
      </c>
      <c r="AC802" s="5">
        <v>23</v>
      </c>
      <c r="AD802" s="5" t="s">
        <v>79</v>
      </c>
      <c r="AK802" s="6">
        <v>55</v>
      </c>
      <c r="AL802" s="6" t="s">
        <v>80</v>
      </c>
      <c r="BQ802" s="6" t="s">
        <v>353</v>
      </c>
      <c r="BR802" s="5" t="s">
        <v>2273</v>
      </c>
    </row>
    <row r="803" spans="1:70" x14ac:dyDescent="0.25">
      <c r="A803" s="253">
        <v>1067</v>
      </c>
      <c r="B803" s="229" t="s">
        <v>2012</v>
      </c>
      <c r="C803" s="259" t="s">
        <v>2013</v>
      </c>
      <c r="D803" s="229" t="s">
        <v>2318</v>
      </c>
      <c r="E803" s="3" t="s">
        <v>1951</v>
      </c>
      <c r="F803" s="26" t="s">
        <v>102</v>
      </c>
      <c r="G803" s="26" t="s">
        <v>75</v>
      </c>
      <c r="H803" s="26" t="s">
        <v>2301</v>
      </c>
      <c r="J803" s="22">
        <v>0.25</v>
      </c>
      <c r="L803" s="28" t="s">
        <v>57</v>
      </c>
      <c r="M803" s="22" t="s">
        <v>58</v>
      </c>
      <c r="N803" s="22">
        <v>73</v>
      </c>
      <c r="O803" s="22" t="s">
        <v>59</v>
      </c>
      <c r="P803" s="22" t="s">
        <v>78</v>
      </c>
      <c r="Q803" s="23" t="s">
        <v>2270</v>
      </c>
      <c r="R803" s="23" t="s">
        <v>2271</v>
      </c>
      <c r="T803" s="23">
        <v>150</v>
      </c>
      <c r="V803" s="25" t="s">
        <v>61</v>
      </c>
      <c r="W803" s="65">
        <v>3</v>
      </c>
      <c r="X803" s="106" t="s">
        <v>202</v>
      </c>
      <c r="Y803" s="25" t="s">
        <v>2272</v>
      </c>
      <c r="Z803" s="83" t="s">
        <v>62</v>
      </c>
      <c r="AB803" s="6">
        <v>1</v>
      </c>
      <c r="AC803" s="5">
        <v>26</v>
      </c>
      <c r="AD803" s="5" t="s">
        <v>79</v>
      </c>
      <c r="AK803" s="6">
        <v>62</v>
      </c>
      <c r="AL803" s="6" t="s">
        <v>80</v>
      </c>
      <c r="BQ803" s="6" t="s">
        <v>353</v>
      </c>
      <c r="BR803" s="5" t="s">
        <v>2273</v>
      </c>
    </row>
    <row r="804" spans="1:70" x14ac:dyDescent="0.25">
      <c r="A804" s="253">
        <v>1068</v>
      </c>
      <c r="B804" s="229" t="s">
        <v>2012</v>
      </c>
      <c r="C804" s="259" t="s">
        <v>2013</v>
      </c>
      <c r="D804" s="229" t="s">
        <v>2319</v>
      </c>
      <c r="E804" s="3" t="s">
        <v>1951</v>
      </c>
      <c r="F804" s="26" t="s">
        <v>102</v>
      </c>
      <c r="G804" s="26" t="s">
        <v>75</v>
      </c>
      <c r="H804" s="26" t="s">
        <v>2301</v>
      </c>
      <c r="J804" s="22">
        <v>0.25</v>
      </c>
      <c r="L804" s="28" t="s">
        <v>57</v>
      </c>
      <c r="M804" s="22" t="s">
        <v>58</v>
      </c>
      <c r="N804" s="22">
        <v>73</v>
      </c>
      <c r="O804" s="22" t="s">
        <v>59</v>
      </c>
      <c r="P804" s="22" t="s">
        <v>78</v>
      </c>
      <c r="Q804" s="23" t="s">
        <v>2270</v>
      </c>
      <c r="R804" s="23" t="s">
        <v>2271</v>
      </c>
      <c r="T804" s="23">
        <v>150</v>
      </c>
      <c r="V804" s="25" t="s">
        <v>61</v>
      </c>
      <c r="W804" s="65">
        <v>3</v>
      </c>
      <c r="X804" s="106" t="s">
        <v>202</v>
      </c>
      <c r="Y804" s="25" t="s">
        <v>2272</v>
      </c>
      <c r="Z804" s="83" t="s">
        <v>62</v>
      </c>
      <c r="AB804" s="6">
        <v>1</v>
      </c>
      <c r="AC804" s="5">
        <v>23</v>
      </c>
      <c r="AD804" s="5" t="s">
        <v>79</v>
      </c>
      <c r="AK804" s="6">
        <v>50</v>
      </c>
      <c r="AL804" s="6" t="s">
        <v>80</v>
      </c>
      <c r="BQ804" s="6" t="s">
        <v>353</v>
      </c>
      <c r="BR804" s="5" t="s">
        <v>2273</v>
      </c>
    </row>
    <row r="805" spans="1:70" x14ac:dyDescent="0.25">
      <c r="A805" s="253">
        <v>1069</v>
      </c>
      <c r="B805" s="229" t="s">
        <v>2012</v>
      </c>
      <c r="C805" s="259" t="s">
        <v>2013</v>
      </c>
      <c r="D805" s="229" t="s">
        <v>2320</v>
      </c>
      <c r="E805" s="3" t="s">
        <v>1951</v>
      </c>
      <c r="F805" s="26" t="s">
        <v>102</v>
      </c>
      <c r="G805" s="26" t="s">
        <v>75</v>
      </c>
      <c r="H805" s="26" t="s">
        <v>2301</v>
      </c>
      <c r="J805" s="22">
        <v>0.25</v>
      </c>
      <c r="L805" s="28" t="s">
        <v>57</v>
      </c>
      <c r="M805" s="22" t="s">
        <v>58</v>
      </c>
      <c r="N805" s="22">
        <v>73</v>
      </c>
      <c r="O805" s="22" t="s">
        <v>59</v>
      </c>
      <c r="P805" s="22" t="s">
        <v>78</v>
      </c>
      <c r="Q805" s="23" t="s">
        <v>2270</v>
      </c>
      <c r="R805" s="23" t="s">
        <v>2271</v>
      </c>
      <c r="T805" s="23">
        <v>150</v>
      </c>
      <c r="V805" s="25" t="s">
        <v>61</v>
      </c>
      <c r="W805" s="65">
        <v>3</v>
      </c>
      <c r="X805" s="106" t="s">
        <v>202</v>
      </c>
      <c r="Y805" s="25" t="s">
        <v>2272</v>
      </c>
      <c r="Z805" s="83" t="s">
        <v>62</v>
      </c>
      <c r="AA805" s="6">
        <v>1</v>
      </c>
      <c r="AC805" s="5">
        <v>24</v>
      </c>
      <c r="AD805" s="5" t="s">
        <v>79</v>
      </c>
      <c r="AK805" s="6">
        <v>74</v>
      </c>
      <c r="AL805" s="6" t="s">
        <v>80</v>
      </c>
      <c r="BQ805" s="6" t="s">
        <v>353</v>
      </c>
      <c r="BR805" s="5" t="s">
        <v>2273</v>
      </c>
    </row>
    <row r="806" spans="1:70" x14ac:dyDescent="0.25">
      <c r="A806" s="253">
        <v>1070</v>
      </c>
      <c r="B806" s="229" t="s">
        <v>2012</v>
      </c>
      <c r="C806" s="259" t="s">
        <v>2013</v>
      </c>
      <c r="D806" s="229" t="s">
        <v>2321</v>
      </c>
      <c r="E806" s="3" t="s">
        <v>1951</v>
      </c>
      <c r="F806" s="26" t="s">
        <v>102</v>
      </c>
      <c r="G806" s="26" t="s">
        <v>75</v>
      </c>
      <c r="H806" s="26" t="s">
        <v>2301</v>
      </c>
      <c r="J806" s="22">
        <v>0.25</v>
      </c>
      <c r="L806" s="28" t="s">
        <v>57</v>
      </c>
      <c r="M806" s="22" t="s">
        <v>58</v>
      </c>
      <c r="N806" s="22">
        <v>73</v>
      </c>
      <c r="O806" s="22" t="s">
        <v>59</v>
      </c>
      <c r="P806" s="22" t="s">
        <v>78</v>
      </c>
      <c r="Q806" s="23" t="s">
        <v>2270</v>
      </c>
      <c r="R806" s="23" t="s">
        <v>2271</v>
      </c>
      <c r="T806" s="23">
        <v>150</v>
      </c>
      <c r="V806" s="25" t="s">
        <v>61</v>
      </c>
      <c r="W806" s="65">
        <v>3</v>
      </c>
      <c r="X806" s="106" t="s">
        <v>202</v>
      </c>
      <c r="Y806" s="25" t="s">
        <v>2272</v>
      </c>
      <c r="Z806" s="83" t="s">
        <v>62</v>
      </c>
      <c r="AA806" s="6">
        <v>1</v>
      </c>
      <c r="AC806" s="5">
        <v>26</v>
      </c>
      <c r="AD806" s="5" t="s">
        <v>79</v>
      </c>
      <c r="AK806" s="6">
        <v>86</v>
      </c>
      <c r="AL806" s="6" t="s">
        <v>80</v>
      </c>
      <c r="BQ806" s="6" t="s">
        <v>353</v>
      </c>
      <c r="BR806" s="5" t="s">
        <v>2273</v>
      </c>
    </row>
    <row r="807" spans="1:70" x14ac:dyDescent="0.25">
      <c r="A807" s="253">
        <v>1071</v>
      </c>
      <c r="B807" s="229" t="s">
        <v>2012</v>
      </c>
      <c r="C807" s="259" t="s">
        <v>2013</v>
      </c>
      <c r="D807" s="229" t="s">
        <v>2322</v>
      </c>
      <c r="E807" s="3" t="s">
        <v>1951</v>
      </c>
      <c r="F807" s="26" t="s">
        <v>102</v>
      </c>
      <c r="G807" s="26" t="s">
        <v>75</v>
      </c>
      <c r="H807" s="26" t="s">
        <v>2301</v>
      </c>
      <c r="J807" s="22">
        <v>0.25</v>
      </c>
      <c r="L807" s="28" t="s">
        <v>57</v>
      </c>
      <c r="M807" s="22" t="s">
        <v>58</v>
      </c>
      <c r="N807" s="22">
        <v>73</v>
      </c>
      <c r="O807" s="22" t="s">
        <v>59</v>
      </c>
      <c r="P807" s="22" t="s">
        <v>78</v>
      </c>
      <c r="Q807" s="23" t="s">
        <v>2270</v>
      </c>
      <c r="R807" s="23" t="s">
        <v>2271</v>
      </c>
      <c r="T807" s="23">
        <v>150</v>
      </c>
      <c r="V807" s="25" t="s">
        <v>61</v>
      </c>
      <c r="W807" s="65">
        <v>3</v>
      </c>
      <c r="X807" s="106" t="s">
        <v>202</v>
      </c>
      <c r="Y807" s="25" t="s">
        <v>2272</v>
      </c>
      <c r="Z807" s="83" t="s">
        <v>62</v>
      </c>
      <c r="AB807" s="6">
        <v>1</v>
      </c>
      <c r="AC807" s="5">
        <v>23</v>
      </c>
      <c r="AD807" s="5" t="s">
        <v>79</v>
      </c>
      <c r="AK807" s="6">
        <v>59</v>
      </c>
      <c r="AL807" s="6" t="s">
        <v>80</v>
      </c>
      <c r="BQ807" s="6" t="s">
        <v>353</v>
      </c>
      <c r="BR807" s="5" t="s">
        <v>2273</v>
      </c>
    </row>
    <row r="808" spans="1:70" x14ac:dyDescent="0.25">
      <c r="A808" s="253">
        <v>1072</v>
      </c>
      <c r="B808" s="229" t="s">
        <v>2012</v>
      </c>
      <c r="C808" s="259" t="s">
        <v>2013</v>
      </c>
      <c r="D808" s="229" t="s">
        <v>2323</v>
      </c>
      <c r="E808" s="3" t="s">
        <v>1951</v>
      </c>
      <c r="F808" s="26" t="s">
        <v>102</v>
      </c>
      <c r="G808" s="26" t="s">
        <v>75</v>
      </c>
      <c r="H808" s="26" t="s">
        <v>2301</v>
      </c>
      <c r="J808" s="22">
        <v>0.25</v>
      </c>
      <c r="L808" s="28" t="s">
        <v>57</v>
      </c>
      <c r="M808" s="22" t="s">
        <v>58</v>
      </c>
      <c r="N808" s="22">
        <v>73</v>
      </c>
      <c r="O808" s="22" t="s">
        <v>59</v>
      </c>
      <c r="P808" s="22" t="s">
        <v>78</v>
      </c>
      <c r="Q808" s="23" t="s">
        <v>2270</v>
      </c>
      <c r="R808" s="177" t="s">
        <v>2271</v>
      </c>
      <c r="T808" s="23">
        <v>150</v>
      </c>
      <c r="V808" s="25" t="s">
        <v>61</v>
      </c>
      <c r="W808" s="65">
        <v>3</v>
      </c>
      <c r="X808" s="106" t="s">
        <v>202</v>
      </c>
      <c r="Y808" s="25" t="s">
        <v>2272</v>
      </c>
      <c r="Z808" s="83" t="s">
        <v>62</v>
      </c>
      <c r="AB808" s="6">
        <v>1</v>
      </c>
      <c r="AC808" s="5">
        <v>25</v>
      </c>
      <c r="AD808" s="163" t="s">
        <v>79</v>
      </c>
      <c r="AE808" s="163"/>
      <c r="AG808" s="163"/>
      <c r="AH808" s="163"/>
      <c r="AK808" s="6">
        <v>59</v>
      </c>
      <c r="AL808" s="6" t="s">
        <v>80</v>
      </c>
      <c r="BQ808" s="6" t="s">
        <v>353</v>
      </c>
      <c r="BR808" s="163" t="s">
        <v>2273</v>
      </c>
    </row>
    <row r="809" spans="1:70" x14ac:dyDescent="0.25">
      <c r="A809" s="253">
        <v>1073</v>
      </c>
      <c r="B809" s="229" t="s">
        <v>2012</v>
      </c>
      <c r="C809" s="259" t="s">
        <v>2013</v>
      </c>
      <c r="D809" s="229" t="s">
        <v>2324</v>
      </c>
      <c r="E809" s="3" t="s">
        <v>1951</v>
      </c>
      <c r="F809" s="26" t="s">
        <v>102</v>
      </c>
      <c r="G809" s="26" t="s">
        <v>75</v>
      </c>
      <c r="H809" s="26" t="s">
        <v>2301</v>
      </c>
      <c r="J809" s="22">
        <v>0.25</v>
      </c>
      <c r="L809" s="28" t="s">
        <v>57</v>
      </c>
      <c r="M809" s="22" t="s">
        <v>58</v>
      </c>
      <c r="N809" s="22">
        <v>73</v>
      </c>
      <c r="O809" s="22" t="s">
        <v>59</v>
      </c>
      <c r="P809" s="22" t="s">
        <v>78</v>
      </c>
      <c r="Q809" s="23" t="s">
        <v>2270</v>
      </c>
      <c r="R809" s="177" t="s">
        <v>2271</v>
      </c>
      <c r="T809" s="23">
        <v>150</v>
      </c>
      <c r="V809" s="25" t="s">
        <v>61</v>
      </c>
      <c r="W809" s="65">
        <v>3</v>
      </c>
      <c r="X809" s="106" t="s">
        <v>202</v>
      </c>
      <c r="Y809" s="25" t="s">
        <v>2272</v>
      </c>
      <c r="Z809" s="83" t="s">
        <v>62</v>
      </c>
      <c r="AB809" s="6">
        <v>1</v>
      </c>
      <c r="AC809" s="5">
        <v>20</v>
      </c>
      <c r="AD809" s="163" t="s">
        <v>79</v>
      </c>
      <c r="AE809" s="163"/>
      <c r="AG809" s="163"/>
      <c r="AH809" s="163"/>
      <c r="AK809" s="6">
        <v>66</v>
      </c>
      <c r="AL809" s="6" t="s">
        <v>80</v>
      </c>
      <c r="BQ809" s="6" t="s">
        <v>353</v>
      </c>
      <c r="BR809" s="163" t="s">
        <v>2273</v>
      </c>
    </row>
    <row r="810" spans="1:70" x14ac:dyDescent="0.25">
      <c r="A810" s="253">
        <v>1074</v>
      </c>
      <c r="B810" s="229" t="s">
        <v>2012</v>
      </c>
      <c r="C810" s="259" t="s">
        <v>2013</v>
      </c>
      <c r="D810" s="229" t="s">
        <v>2325</v>
      </c>
      <c r="E810" s="3" t="s">
        <v>1951</v>
      </c>
      <c r="F810" s="26" t="s">
        <v>102</v>
      </c>
      <c r="G810" s="26" t="s">
        <v>75</v>
      </c>
      <c r="H810" s="26" t="s">
        <v>2301</v>
      </c>
      <c r="J810" s="22">
        <v>0.25</v>
      </c>
      <c r="L810" s="28" t="s">
        <v>57</v>
      </c>
      <c r="M810" s="22" t="s">
        <v>58</v>
      </c>
      <c r="N810" s="22">
        <v>73</v>
      </c>
      <c r="O810" s="22" t="s">
        <v>59</v>
      </c>
      <c r="P810" s="22" t="s">
        <v>78</v>
      </c>
      <c r="Q810" s="23" t="s">
        <v>2270</v>
      </c>
      <c r="R810" s="23" t="s">
        <v>2271</v>
      </c>
      <c r="T810" s="23">
        <v>150</v>
      </c>
      <c r="V810" s="25" t="s">
        <v>61</v>
      </c>
      <c r="W810" s="65">
        <v>3</v>
      </c>
      <c r="X810" s="106" t="s">
        <v>202</v>
      </c>
      <c r="Y810" s="25" t="s">
        <v>2272</v>
      </c>
      <c r="Z810" s="83" t="s">
        <v>62</v>
      </c>
      <c r="AA810" s="6">
        <v>1</v>
      </c>
      <c r="AC810" s="5">
        <v>25</v>
      </c>
      <c r="AD810" s="5" t="s">
        <v>79</v>
      </c>
      <c r="AK810" s="6">
        <v>77</v>
      </c>
      <c r="AL810" s="6" t="s">
        <v>80</v>
      </c>
      <c r="BQ810" s="6" t="s">
        <v>353</v>
      </c>
      <c r="BR810" s="5" t="s">
        <v>2273</v>
      </c>
    </row>
    <row r="811" spans="1:70" x14ac:dyDescent="0.25">
      <c r="A811" s="253">
        <v>1075</v>
      </c>
      <c r="B811" s="229" t="s">
        <v>2012</v>
      </c>
      <c r="C811" s="259" t="s">
        <v>2013</v>
      </c>
      <c r="D811" s="229" t="s">
        <v>2326</v>
      </c>
      <c r="E811" s="3" t="s">
        <v>1951</v>
      </c>
      <c r="F811" s="26" t="s">
        <v>102</v>
      </c>
      <c r="G811" s="26" t="s">
        <v>75</v>
      </c>
      <c r="H811" s="26" t="s">
        <v>2301</v>
      </c>
      <c r="J811" s="22">
        <v>0.25</v>
      </c>
      <c r="L811" s="28" t="s">
        <v>57</v>
      </c>
      <c r="M811" s="22" t="s">
        <v>58</v>
      </c>
      <c r="N811" s="22">
        <v>73</v>
      </c>
      <c r="O811" s="22" t="s">
        <v>59</v>
      </c>
      <c r="P811" s="22" t="s">
        <v>78</v>
      </c>
      <c r="Q811" s="23" t="s">
        <v>2270</v>
      </c>
      <c r="R811" s="23" t="s">
        <v>2271</v>
      </c>
      <c r="T811" s="23">
        <v>150</v>
      </c>
      <c r="V811" s="25" t="s">
        <v>61</v>
      </c>
      <c r="W811" s="65">
        <v>3</v>
      </c>
      <c r="X811" s="106" t="s">
        <v>202</v>
      </c>
      <c r="Y811" s="25" t="s">
        <v>2272</v>
      </c>
      <c r="Z811" s="83" t="s">
        <v>62</v>
      </c>
      <c r="AB811" s="6">
        <v>1</v>
      </c>
      <c r="AC811" s="5">
        <v>23</v>
      </c>
      <c r="AD811" s="5" t="s">
        <v>79</v>
      </c>
      <c r="AK811" s="6">
        <v>55</v>
      </c>
      <c r="AL811" s="6" t="s">
        <v>80</v>
      </c>
      <c r="BQ811" s="6" t="s">
        <v>353</v>
      </c>
      <c r="BR811" s="5" t="s">
        <v>2273</v>
      </c>
    </row>
    <row r="812" spans="1:70" x14ac:dyDescent="0.25">
      <c r="A812" s="253">
        <v>1076</v>
      </c>
      <c r="B812" s="229" t="s">
        <v>2012</v>
      </c>
      <c r="C812" s="259" t="s">
        <v>2013</v>
      </c>
      <c r="D812" s="229" t="s">
        <v>2327</v>
      </c>
      <c r="E812" s="3" t="s">
        <v>1951</v>
      </c>
      <c r="F812" s="26" t="s">
        <v>102</v>
      </c>
      <c r="G812" s="26" t="s">
        <v>75</v>
      </c>
      <c r="H812" s="26" t="s">
        <v>2301</v>
      </c>
      <c r="J812" s="22">
        <v>0.25</v>
      </c>
      <c r="L812" s="28" t="s">
        <v>57</v>
      </c>
      <c r="M812" s="22" t="s">
        <v>58</v>
      </c>
      <c r="N812" s="22">
        <v>73</v>
      </c>
      <c r="O812" s="22" t="s">
        <v>59</v>
      </c>
      <c r="P812" s="22" t="s">
        <v>78</v>
      </c>
      <c r="Q812" s="23" t="s">
        <v>2270</v>
      </c>
      <c r="R812" s="23" t="s">
        <v>2271</v>
      </c>
      <c r="T812" s="23">
        <v>150</v>
      </c>
      <c r="V812" s="25" t="s">
        <v>61</v>
      </c>
      <c r="W812" s="65">
        <v>3</v>
      </c>
      <c r="X812" s="106" t="s">
        <v>202</v>
      </c>
      <c r="Y812" s="25" t="s">
        <v>2272</v>
      </c>
      <c r="Z812" s="83" t="s">
        <v>62</v>
      </c>
      <c r="AB812" s="6">
        <v>1</v>
      </c>
      <c r="AC812" s="5">
        <v>26</v>
      </c>
      <c r="AD812" s="5" t="s">
        <v>79</v>
      </c>
      <c r="AK812" s="6">
        <v>62</v>
      </c>
      <c r="AL812" s="6" t="s">
        <v>80</v>
      </c>
      <c r="BQ812" s="6" t="s">
        <v>353</v>
      </c>
      <c r="BR812" s="5" t="s">
        <v>2273</v>
      </c>
    </row>
    <row r="813" spans="1:70" x14ac:dyDescent="0.25">
      <c r="A813" s="253">
        <v>1077</v>
      </c>
      <c r="B813" s="229" t="s">
        <v>2328</v>
      </c>
      <c r="C813" s="259" t="s">
        <v>2329</v>
      </c>
      <c r="D813" s="229" t="s">
        <v>2330</v>
      </c>
      <c r="E813" s="3" t="s">
        <v>1951</v>
      </c>
      <c r="F813" s="26" t="s">
        <v>102</v>
      </c>
      <c r="G813" s="26" t="s">
        <v>55</v>
      </c>
      <c r="H813" s="26" t="s">
        <v>56</v>
      </c>
      <c r="J813" s="22">
        <v>0.25</v>
      </c>
      <c r="L813" s="28" t="s">
        <v>57</v>
      </c>
      <c r="M813" s="22" t="s">
        <v>58</v>
      </c>
      <c r="N813" s="22">
        <v>0</v>
      </c>
      <c r="O813" s="22" t="s">
        <v>59</v>
      </c>
      <c r="P813" s="22" t="s">
        <v>78</v>
      </c>
      <c r="R813" s="23" t="s">
        <v>2271</v>
      </c>
      <c r="T813" s="23">
        <v>150</v>
      </c>
      <c r="V813" s="25" t="s">
        <v>613</v>
      </c>
      <c r="W813" s="65">
        <v>3</v>
      </c>
      <c r="X813" s="106" t="s">
        <v>202</v>
      </c>
      <c r="Y813" s="25" t="s">
        <v>2331</v>
      </c>
      <c r="Z813" s="83" t="s">
        <v>62</v>
      </c>
      <c r="AA813" s="6">
        <v>10</v>
      </c>
      <c r="AB813" s="6">
        <v>4</v>
      </c>
      <c r="AD813" s="5" t="s">
        <v>79</v>
      </c>
      <c r="AI813" s="5">
        <v>19</v>
      </c>
      <c r="AJ813" s="5">
        <v>27</v>
      </c>
      <c r="AL813" s="6" t="s">
        <v>80</v>
      </c>
      <c r="AQ813" s="6">
        <v>50</v>
      </c>
      <c r="AR813" s="6">
        <v>80</v>
      </c>
      <c r="BQ813" s="6" t="s">
        <v>353</v>
      </c>
      <c r="BR813" s="5" t="s">
        <v>2332</v>
      </c>
    </row>
    <row r="814" spans="1:70" x14ac:dyDescent="0.25">
      <c r="A814" s="253">
        <v>1078</v>
      </c>
      <c r="B814" s="229" t="s">
        <v>2328</v>
      </c>
      <c r="C814" s="259" t="s">
        <v>2329</v>
      </c>
      <c r="D814" s="229" t="s">
        <v>2333</v>
      </c>
      <c r="E814" s="3" t="s">
        <v>1951</v>
      </c>
      <c r="F814" s="26" t="s">
        <v>102</v>
      </c>
      <c r="G814" s="26" t="s">
        <v>55</v>
      </c>
      <c r="H814" s="26" t="s">
        <v>56</v>
      </c>
      <c r="J814" s="22">
        <v>0.25</v>
      </c>
      <c r="L814" s="28" t="s">
        <v>57</v>
      </c>
      <c r="M814" s="22" t="s">
        <v>58</v>
      </c>
      <c r="N814" s="22">
        <v>0</v>
      </c>
      <c r="O814" s="22" t="s">
        <v>59</v>
      </c>
      <c r="P814" s="22" t="s">
        <v>78</v>
      </c>
      <c r="R814" s="23" t="s">
        <v>2271</v>
      </c>
      <c r="T814" s="23">
        <v>150</v>
      </c>
      <c r="V814" s="25" t="s">
        <v>613</v>
      </c>
      <c r="W814" s="65">
        <v>3</v>
      </c>
      <c r="X814" s="106" t="s">
        <v>202</v>
      </c>
      <c r="Y814" s="25" t="s">
        <v>2331</v>
      </c>
      <c r="Z814" s="83" t="s">
        <v>62</v>
      </c>
      <c r="AA814" s="6">
        <v>10</v>
      </c>
      <c r="AB814" s="6">
        <v>4</v>
      </c>
      <c r="AD814" s="5" t="s">
        <v>79</v>
      </c>
      <c r="AI814" s="5">
        <v>19</v>
      </c>
      <c r="AJ814" s="5">
        <v>27</v>
      </c>
      <c r="AL814" s="6" t="s">
        <v>80</v>
      </c>
      <c r="AQ814" s="6">
        <v>50</v>
      </c>
      <c r="AR814" s="6">
        <v>80</v>
      </c>
      <c r="BQ814" s="6" t="s">
        <v>353</v>
      </c>
      <c r="BR814" s="5" t="s">
        <v>2332</v>
      </c>
    </row>
    <row r="815" spans="1:70" x14ac:dyDescent="0.25">
      <c r="A815" s="253">
        <v>1079</v>
      </c>
      <c r="B815" s="229" t="s">
        <v>2328</v>
      </c>
      <c r="C815" s="259" t="s">
        <v>2329</v>
      </c>
      <c r="D815" s="229" t="s">
        <v>2334</v>
      </c>
      <c r="E815" s="3" t="s">
        <v>1951</v>
      </c>
      <c r="F815" s="26" t="s">
        <v>102</v>
      </c>
      <c r="G815" s="26" t="s">
        <v>55</v>
      </c>
      <c r="H815" s="26" t="s">
        <v>56</v>
      </c>
      <c r="J815" s="22">
        <v>0.25</v>
      </c>
      <c r="L815" s="28" t="s">
        <v>57</v>
      </c>
      <c r="M815" s="22" t="s">
        <v>58</v>
      </c>
      <c r="N815" s="22">
        <v>3</v>
      </c>
      <c r="O815" s="22" t="s">
        <v>59</v>
      </c>
      <c r="P815" s="22" t="s">
        <v>78</v>
      </c>
      <c r="R815" s="23" t="s">
        <v>2271</v>
      </c>
      <c r="T815" s="23">
        <v>150</v>
      </c>
      <c r="V815" s="25" t="s">
        <v>613</v>
      </c>
      <c r="W815" s="65">
        <v>3</v>
      </c>
      <c r="X815" s="106" t="s">
        <v>202</v>
      </c>
      <c r="Y815" s="25" t="s">
        <v>2331</v>
      </c>
      <c r="Z815" s="83" t="s">
        <v>62</v>
      </c>
      <c r="AA815" s="6">
        <v>10</v>
      </c>
      <c r="AB815" s="6">
        <v>4</v>
      </c>
      <c r="AD815" s="5" t="s">
        <v>79</v>
      </c>
      <c r="AI815" s="5">
        <v>19</v>
      </c>
      <c r="AJ815" s="5">
        <v>27</v>
      </c>
      <c r="AL815" s="6" t="s">
        <v>80</v>
      </c>
      <c r="AQ815" s="6">
        <v>50</v>
      </c>
      <c r="AR815" s="6">
        <v>80</v>
      </c>
      <c r="BQ815" s="6" t="s">
        <v>353</v>
      </c>
      <c r="BR815" s="5" t="s">
        <v>2332</v>
      </c>
    </row>
    <row r="816" spans="1:70" x14ac:dyDescent="0.25">
      <c r="A816" s="253">
        <v>1080</v>
      </c>
      <c r="B816" s="229" t="s">
        <v>2328</v>
      </c>
      <c r="C816" s="259" t="s">
        <v>2329</v>
      </c>
      <c r="D816" s="229" t="s">
        <v>2335</v>
      </c>
      <c r="E816" s="3" t="s">
        <v>1951</v>
      </c>
      <c r="F816" s="26" t="s">
        <v>102</v>
      </c>
      <c r="G816" s="26" t="s">
        <v>55</v>
      </c>
      <c r="H816" s="26" t="s">
        <v>56</v>
      </c>
      <c r="J816" s="22">
        <v>0.25</v>
      </c>
      <c r="L816" s="28" t="s">
        <v>57</v>
      </c>
      <c r="M816" s="22" t="s">
        <v>58</v>
      </c>
      <c r="N816" s="22">
        <v>12</v>
      </c>
      <c r="O816" s="22" t="s">
        <v>59</v>
      </c>
      <c r="P816" s="22" t="s">
        <v>78</v>
      </c>
      <c r="R816" s="23" t="s">
        <v>2271</v>
      </c>
      <c r="T816" s="23">
        <v>150</v>
      </c>
      <c r="V816" s="25" t="s">
        <v>613</v>
      </c>
      <c r="W816" s="65">
        <v>3</v>
      </c>
      <c r="X816" s="106" t="s">
        <v>202</v>
      </c>
      <c r="Y816" s="25" t="s">
        <v>2331</v>
      </c>
      <c r="Z816" s="83" t="s">
        <v>62</v>
      </c>
      <c r="AA816" s="6">
        <v>10</v>
      </c>
      <c r="AB816" s="6">
        <v>4</v>
      </c>
      <c r="AD816" s="5" t="s">
        <v>79</v>
      </c>
      <c r="AI816" s="5">
        <v>19</v>
      </c>
      <c r="AJ816" s="5">
        <v>27</v>
      </c>
      <c r="AL816" s="6" t="s">
        <v>80</v>
      </c>
      <c r="AQ816" s="6">
        <v>50</v>
      </c>
      <c r="AR816" s="6">
        <v>80</v>
      </c>
      <c r="BQ816" s="6" t="s">
        <v>353</v>
      </c>
      <c r="BR816" s="5" t="s">
        <v>2332</v>
      </c>
    </row>
    <row r="817" spans="1:70" x14ac:dyDescent="0.25">
      <c r="A817" s="253">
        <v>1081</v>
      </c>
      <c r="B817" s="229" t="s">
        <v>2328</v>
      </c>
      <c r="C817" s="259" t="s">
        <v>2329</v>
      </c>
      <c r="D817" s="229" t="s">
        <v>2336</v>
      </c>
      <c r="E817" s="3" t="s">
        <v>1951</v>
      </c>
      <c r="F817" s="26" t="s">
        <v>102</v>
      </c>
      <c r="G817" s="26" t="s">
        <v>55</v>
      </c>
      <c r="H817" s="26" t="s">
        <v>56</v>
      </c>
      <c r="J817" s="22">
        <v>0.25</v>
      </c>
      <c r="L817" s="28" t="s">
        <v>57</v>
      </c>
      <c r="M817" s="22" t="s">
        <v>58</v>
      </c>
      <c r="N817" s="22">
        <v>24</v>
      </c>
      <c r="O817" s="22" t="s">
        <v>59</v>
      </c>
      <c r="P817" s="22" t="s">
        <v>78</v>
      </c>
      <c r="R817" s="23" t="s">
        <v>2271</v>
      </c>
      <c r="T817" s="23">
        <v>150</v>
      </c>
      <c r="V817" s="25" t="s">
        <v>613</v>
      </c>
      <c r="W817" s="65">
        <v>3</v>
      </c>
      <c r="X817" s="106" t="s">
        <v>202</v>
      </c>
      <c r="Y817" s="25" t="s">
        <v>2331</v>
      </c>
      <c r="Z817" s="83" t="s">
        <v>62</v>
      </c>
      <c r="AA817" s="6">
        <v>10</v>
      </c>
      <c r="AB817" s="6">
        <v>4</v>
      </c>
      <c r="AD817" s="5" t="s">
        <v>79</v>
      </c>
      <c r="AI817" s="5">
        <v>19</v>
      </c>
      <c r="AJ817" s="5">
        <v>27</v>
      </c>
      <c r="AL817" s="6" t="s">
        <v>80</v>
      </c>
      <c r="AQ817" s="6">
        <v>50</v>
      </c>
      <c r="AR817" s="6">
        <v>80</v>
      </c>
      <c r="BQ817" s="6" t="s">
        <v>353</v>
      </c>
      <c r="BR817" s="5" t="s">
        <v>2332</v>
      </c>
    </row>
    <row r="818" spans="1:70" x14ac:dyDescent="0.25">
      <c r="A818" s="253">
        <v>1082</v>
      </c>
      <c r="B818" s="229" t="s">
        <v>2328</v>
      </c>
      <c r="C818" s="259" t="s">
        <v>2329</v>
      </c>
      <c r="D818" s="229" t="s">
        <v>2337</v>
      </c>
      <c r="E818" s="3" t="s">
        <v>148</v>
      </c>
      <c r="F818" s="26" t="s">
        <v>102</v>
      </c>
      <c r="G818" s="26" t="s">
        <v>55</v>
      </c>
      <c r="H818" s="26" t="s">
        <v>56</v>
      </c>
      <c r="J818" s="22">
        <v>200</v>
      </c>
      <c r="L818" s="28" t="s">
        <v>57</v>
      </c>
      <c r="M818" s="22" t="s">
        <v>58</v>
      </c>
      <c r="N818" s="22">
        <v>0</v>
      </c>
      <c r="O818" s="22" t="s">
        <v>59</v>
      </c>
      <c r="P818" s="22" t="s">
        <v>78</v>
      </c>
      <c r="R818" s="23" t="s">
        <v>2338</v>
      </c>
      <c r="V818" s="25" t="s">
        <v>613</v>
      </c>
      <c r="W818" s="65">
        <v>3</v>
      </c>
      <c r="Y818" s="25" t="s">
        <v>2339</v>
      </c>
      <c r="Z818" s="83" t="s">
        <v>62</v>
      </c>
      <c r="AA818" s="6">
        <v>10</v>
      </c>
      <c r="AB818" s="6">
        <v>4</v>
      </c>
      <c r="AD818" s="5" t="s">
        <v>79</v>
      </c>
      <c r="AI818" s="5">
        <v>19</v>
      </c>
      <c r="AJ818" s="5">
        <v>27</v>
      </c>
      <c r="AL818" s="6" t="s">
        <v>80</v>
      </c>
      <c r="AQ818" s="6">
        <v>50</v>
      </c>
      <c r="AR818" s="6">
        <v>80</v>
      </c>
      <c r="BQ818" s="6" t="s">
        <v>353</v>
      </c>
      <c r="BR818" s="5" t="s">
        <v>2332</v>
      </c>
    </row>
    <row r="819" spans="1:70" x14ac:dyDescent="0.25">
      <c r="A819" s="253">
        <v>1083</v>
      </c>
      <c r="B819" s="229" t="s">
        <v>2328</v>
      </c>
      <c r="C819" s="259" t="s">
        <v>2329</v>
      </c>
      <c r="D819" s="229" t="s">
        <v>2340</v>
      </c>
      <c r="E819" s="3" t="s">
        <v>148</v>
      </c>
      <c r="F819" s="26" t="s">
        <v>102</v>
      </c>
      <c r="G819" s="26" t="s">
        <v>55</v>
      </c>
      <c r="H819" s="26" t="s">
        <v>56</v>
      </c>
      <c r="J819" s="22">
        <v>200</v>
      </c>
      <c r="L819" s="28" t="s">
        <v>57</v>
      </c>
      <c r="M819" s="22" t="s">
        <v>58</v>
      </c>
      <c r="N819" s="22">
        <v>0</v>
      </c>
      <c r="O819" s="22" t="s">
        <v>59</v>
      </c>
      <c r="P819" s="22" t="s">
        <v>78</v>
      </c>
      <c r="R819" s="23" t="s">
        <v>2338</v>
      </c>
      <c r="V819" s="25" t="s">
        <v>642</v>
      </c>
      <c r="W819" s="65">
        <v>0</v>
      </c>
      <c r="Y819" s="25" t="s">
        <v>2341</v>
      </c>
      <c r="Z819" s="83" t="s">
        <v>62</v>
      </c>
      <c r="AA819" s="6">
        <v>10</v>
      </c>
      <c r="AB819" s="6">
        <v>4</v>
      </c>
      <c r="AD819" s="5" t="s">
        <v>79</v>
      </c>
      <c r="AI819" s="5">
        <v>19</v>
      </c>
      <c r="AJ819" s="5">
        <v>27</v>
      </c>
      <c r="AL819" s="6" t="s">
        <v>80</v>
      </c>
      <c r="AQ819" s="6">
        <v>50</v>
      </c>
      <c r="AR819" s="6">
        <v>80</v>
      </c>
      <c r="BQ819" s="6" t="s">
        <v>353</v>
      </c>
      <c r="BR819" s="5" t="s">
        <v>2332</v>
      </c>
    </row>
    <row r="820" spans="1:70" x14ac:dyDescent="0.25">
      <c r="A820" s="253">
        <v>1084</v>
      </c>
      <c r="B820" s="229" t="s">
        <v>2328</v>
      </c>
      <c r="C820" s="259" t="s">
        <v>2329</v>
      </c>
      <c r="D820" s="229" t="s">
        <v>2342</v>
      </c>
      <c r="E820" s="3" t="s">
        <v>148</v>
      </c>
      <c r="F820" s="26" t="s">
        <v>102</v>
      </c>
      <c r="G820" s="26" t="s">
        <v>55</v>
      </c>
      <c r="H820" s="26" t="s">
        <v>56</v>
      </c>
      <c r="J820" s="22">
        <v>200</v>
      </c>
      <c r="L820" s="28" t="s">
        <v>57</v>
      </c>
      <c r="M820" s="22" t="s">
        <v>58</v>
      </c>
      <c r="N820" s="22">
        <v>0</v>
      </c>
      <c r="O820" s="22" t="s">
        <v>59</v>
      </c>
      <c r="P820" s="22" t="s">
        <v>78</v>
      </c>
      <c r="R820" s="23" t="s">
        <v>2338</v>
      </c>
      <c r="V820" s="25" t="s">
        <v>642</v>
      </c>
      <c r="W820" s="65">
        <v>0</v>
      </c>
      <c r="Y820" s="25" t="s">
        <v>2343</v>
      </c>
      <c r="Z820" s="83" t="s">
        <v>62</v>
      </c>
      <c r="AA820" s="6">
        <v>10</v>
      </c>
      <c r="AB820" s="6">
        <v>4</v>
      </c>
      <c r="AD820" s="5" t="s">
        <v>79</v>
      </c>
      <c r="AI820" s="5">
        <v>19</v>
      </c>
      <c r="AJ820" s="5">
        <v>27</v>
      </c>
      <c r="AL820" s="6" t="s">
        <v>80</v>
      </c>
      <c r="AQ820" s="6">
        <v>50</v>
      </c>
      <c r="AR820" s="6">
        <v>80</v>
      </c>
      <c r="BQ820" s="6" t="s">
        <v>353</v>
      </c>
      <c r="BR820" s="5" t="s">
        <v>2332</v>
      </c>
    </row>
    <row r="821" spans="1:70" x14ac:dyDescent="0.25">
      <c r="A821" s="253">
        <v>1085</v>
      </c>
      <c r="B821" s="229" t="s">
        <v>2328</v>
      </c>
      <c r="C821" s="259" t="s">
        <v>2329</v>
      </c>
      <c r="D821" s="229" t="s">
        <v>2344</v>
      </c>
      <c r="E821" s="3" t="s">
        <v>148</v>
      </c>
      <c r="F821" s="26" t="s">
        <v>102</v>
      </c>
      <c r="G821" s="26" t="s">
        <v>55</v>
      </c>
      <c r="H821" s="26" t="s">
        <v>56</v>
      </c>
      <c r="J821" s="22">
        <v>200</v>
      </c>
      <c r="L821" s="28" t="s">
        <v>57</v>
      </c>
      <c r="M821" s="22" t="s">
        <v>58</v>
      </c>
      <c r="N821" s="22">
        <v>0</v>
      </c>
      <c r="O821" s="22" t="s">
        <v>59</v>
      </c>
      <c r="P821" s="22" t="s">
        <v>78</v>
      </c>
      <c r="R821" s="23" t="s">
        <v>2338</v>
      </c>
      <c r="V821" s="25" t="s">
        <v>642</v>
      </c>
      <c r="W821" s="65">
        <v>0</v>
      </c>
      <c r="Y821" s="25" t="s">
        <v>2343</v>
      </c>
      <c r="Z821" s="83" t="s">
        <v>62</v>
      </c>
      <c r="AA821" s="6">
        <v>10</v>
      </c>
      <c r="AB821" s="6">
        <v>4</v>
      </c>
      <c r="AD821" s="5" t="s">
        <v>79</v>
      </c>
      <c r="AI821" s="5">
        <v>19</v>
      </c>
      <c r="AJ821" s="5">
        <v>27</v>
      </c>
      <c r="AL821" s="6" t="s">
        <v>80</v>
      </c>
      <c r="AQ821" s="6">
        <v>50</v>
      </c>
      <c r="AR821" s="6">
        <v>80</v>
      </c>
      <c r="BQ821" s="6" t="s">
        <v>353</v>
      </c>
      <c r="BR821" s="5" t="s">
        <v>2332</v>
      </c>
    </row>
    <row r="822" spans="1:70" x14ac:dyDescent="0.25">
      <c r="A822" s="256">
        <v>1086</v>
      </c>
      <c r="B822" s="229" t="s">
        <v>2345</v>
      </c>
      <c r="C822" s="259" t="s">
        <v>2346</v>
      </c>
      <c r="D822" s="229" t="s">
        <v>2347</v>
      </c>
      <c r="E822" s="3" t="s">
        <v>101</v>
      </c>
      <c r="F822" s="26" t="s">
        <v>102</v>
      </c>
      <c r="G822" s="26" t="s">
        <v>55</v>
      </c>
      <c r="H822" s="26" t="s">
        <v>2348</v>
      </c>
      <c r="J822" s="22">
        <v>10</v>
      </c>
      <c r="L822" s="28" t="s">
        <v>57</v>
      </c>
      <c r="M822" s="22" t="s">
        <v>58</v>
      </c>
      <c r="N822" s="22">
        <v>0</v>
      </c>
      <c r="O822" s="22" t="s">
        <v>59</v>
      </c>
      <c r="P822" s="22" t="s">
        <v>78</v>
      </c>
      <c r="Q822" s="23" t="s">
        <v>902</v>
      </c>
      <c r="R822" s="23" t="s">
        <v>2349</v>
      </c>
      <c r="U822" s="23" t="s">
        <v>2350</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2351</v>
      </c>
      <c r="AU822" s="5" t="s">
        <v>334</v>
      </c>
      <c r="AV822" s="5">
        <v>11.5</v>
      </c>
      <c r="AW822" s="5" t="s">
        <v>2351</v>
      </c>
      <c r="AX822" s="5" t="s">
        <v>116</v>
      </c>
      <c r="BQ822" s="6" t="s">
        <v>2352</v>
      </c>
      <c r="BR822" s="5" t="s">
        <v>2353</v>
      </c>
    </row>
    <row r="823" spans="1:70" x14ac:dyDescent="0.25">
      <c r="A823" s="256">
        <v>1087</v>
      </c>
      <c r="B823" s="229" t="s">
        <v>2345</v>
      </c>
      <c r="C823" s="259" t="s">
        <v>2346</v>
      </c>
      <c r="D823" s="229" t="s">
        <v>2354</v>
      </c>
      <c r="E823" s="3" t="s">
        <v>101</v>
      </c>
      <c r="F823" s="26" t="s">
        <v>102</v>
      </c>
      <c r="G823" s="26" t="s">
        <v>55</v>
      </c>
      <c r="H823" s="26" t="s">
        <v>2348</v>
      </c>
      <c r="J823" s="22">
        <v>10</v>
      </c>
      <c r="L823" s="28" t="s">
        <v>57</v>
      </c>
      <c r="M823" s="22" t="s">
        <v>58</v>
      </c>
      <c r="N823" s="22">
        <v>265</v>
      </c>
      <c r="O823" s="22" t="s">
        <v>59</v>
      </c>
      <c r="P823" s="22" t="s">
        <v>78</v>
      </c>
      <c r="Q823" s="23" t="s">
        <v>902</v>
      </c>
      <c r="R823" s="23" t="s">
        <v>2349</v>
      </c>
      <c r="U823" s="23" t="s">
        <v>2350</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2351</v>
      </c>
      <c r="AU823" s="5" t="s">
        <v>334</v>
      </c>
      <c r="AV823" s="5">
        <v>11.5</v>
      </c>
      <c r="AW823" s="5" t="s">
        <v>2351</v>
      </c>
      <c r="AX823" s="5" t="s">
        <v>116</v>
      </c>
      <c r="BQ823" s="6" t="s">
        <v>2352</v>
      </c>
      <c r="BR823" s="5" t="s">
        <v>2353</v>
      </c>
    </row>
    <row r="824" spans="1:70" x14ac:dyDescent="0.25">
      <c r="A824" s="256">
        <v>1088</v>
      </c>
      <c r="B824" s="229" t="s">
        <v>2345</v>
      </c>
      <c r="C824" s="259" t="s">
        <v>2346</v>
      </c>
      <c r="D824" s="229" t="s">
        <v>2355</v>
      </c>
      <c r="E824" s="3" t="s">
        <v>101</v>
      </c>
      <c r="F824" s="26" t="s">
        <v>102</v>
      </c>
      <c r="G824" s="26" t="s">
        <v>55</v>
      </c>
      <c r="H824" s="26" t="s">
        <v>2348</v>
      </c>
      <c r="J824" s="22">
        <v>10</v>
      </c>
      <c r="L824" s="28" t="s">
        <v>57</v>
      </c>
      <c r="M824" s="22" t="s">
        <v>58</v>
      </c>
      <c r="N824" s="176">
        <v>0</v>
      </c>
      <c r="O824" s="22" t="s">
        <v>59</v>
      </c>
      <c r="P824" s="22" t="s">
        <v>78</v>
      </c>
      <c r="Q824" s="23" t="s">
        <v>902</v>
      </c>
      <c r="R824" s="23" t="s">
        <v>2349</v>
      </c>
      <c r="U824" s="23" t="s">
        <v>2350</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2351</v>
      </c>
      <c r="AU824" s="5" t="s">
        <v>334</v>
      </c>
      <c r="AV824" s="5">
        <v>11.5</v>
      </c>
      <c r="AW824" s="5" t="s">
        <v>2351</v>
      </c>
      <c r="AX824" s="5" t="s">
        <v>116</v>
      </c>
      <c r="BQ824" s="6" t="s">
        <v>2352</v>
      </c>
      <c r="BR824" s="5" t="s">
        <v>2353</v>
      </c>
    </row>
    <row r="825" spans="1:70" x14ac:dyDescent="0.25">
      <c r="A825" s="256">
        <v>1089</v>
      </c>
      <c r="B825" s="229" t="s">
        <v>2345</v>
      </c>
      <c r="C825" s="259" t="s">
        <v>2346</v>
      </c>
      <c r="D825" s="229" t="s">
        <v>2356</v>
      </c>
      <c r="E825" s="3" t="s">
        <v>101</v>
      </c>
      <c r="F825" s="26" t="s">
        <v>102</v>
      </c>
      <c r="G825" s="26" t="s">
        <v>55</v>
      </c>
      <c r="H825" s="26" t="s">
        <v>2348</v>
      </c>
      <c r="J825" s="22">
        <v>10</v>
      </c>
      <c r="L825" s="28" t="s">
        <v>57</v>
      </c>
      <c r="M825" s="22" t="s">
        <v>58</v>
      </c>
      <c r="N825" s="176">
        <v>265</v>
      </c>
      <c r="O825" s="22" t="s">
        <v>59</v>
      </c>
      <c r="P825" s="22" t="s">
        <v>78</v>
      </c>
      <c r="Q825" s="23" t="s">
        <v>902</v>
      </c>
      <c r="R825" s="23" t="s">
        <v>2349</v>
      </c>
      <c r="U825" s="23" t="s">
        <v>2350</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2351</v>
      </c>
      <c r="AU825" s="5" t="s">
        <v>334</v>
      </c>
      <c r="AV825" s="5">
        <v>11.5</v>
      </c>
      <c r="AW825" s="5" t="s">
        <v>2351</v>
      </c>
      <c r="AX825" s="5" t="s">
        <v>116</v>
      </c>
      <c r="BQ825" s="6" t="s">
        <v>2352</v>
      </c>
      <c r="BR825" s="5" t="s">
        <v>2353</v>
      </c>
    </row>
    <row r="826" spans="1:70" x14ac:dyDescent="0.25">
      <c r="A826" s="256">
        <v>1090</v>
      </c>
      <c r="B826" s="229" t="s">
        <v>2357</v>
      </c>
      <c r="C826" s="259" t="s">
        <v>2358</v>
      </c>
      <c r="D826" s="229" t="s">
        <v>2359</v>
      </c>
      <c r="E826" s="3" t="s">
        <v>101</v>
      </c>
      <c r="F826" s="26" t="s">
        <v>102</v>
      </c>
      <c r="G826" s="26" t="s">
        <v>55</v>
      </c>
      <c r="H826" s="26" t="s">
        <v>76</v>
      </c>
      <c r="I826" s="26" t="s">
        <v>2731</v>
      </c>
      <c r="J826" s="22">
        <v>1</v>
      </c>
      <c r="L826" s="28" t="s">
        <v>57</v>
      </c>
      <c r="M826" s="22" t="s">
        <v>77</v>
      </c>
      <c r="N826" s="176">
        <v>0</v>
      </c>
      <c r="O826" s="22" t="s">
        <v>59</v>
      </c>
      <c r="P826" s="22" t="s">
        <v>78</v>
      </c>
      <c r="Q826" s="23" t="s">
        <v>619</v>
      </c>
      <c r="R826" s="23" t="s">
        <v>2360</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2361</v>
      </c>
      <c r="BR826" s="5" t="s">
        <v>2362</v>
      </c>
    </row>
    <row r="827" spans="1:70" x14ac:dyDescent="0.25">
      <c r="A827" s="256">
        <v>1091</v>
      </c>
      <c r="B827" s="229" t="s">
        <v>2357</v>
      </c>
      <c r="C827" s="259" t="s">
        <v>2358</v>
      </c>
      <c r="D827" s="229" t="s">
        <v>2363</v>
      </c>
      <c r="E827" s="3" t="s">
        <v>101</v>
      </c>
      <c r="F827" s="26" t="s">
        <v>102</v>
      </c>
      <c r="G827" s="26" t="s">
        <v>55</v>
      </c>
      <c r="H827" s="26" t="s">
        <v>76</v>
      </c>
      <c r="I827" s="26" t="s">
        <v>2731</v>
      </c>
      <c r="J827" s="22">
        <v>1</v>
      </c>
      <c r="L827" s="28" t="s">
        <v>57</v>
      </c>
      <c r="M827" s="22" t="s">
        <v>77</v>
      </c>
      <c r="N827" s="176">
        <v>73</v>
      </c>
      <c r="O827" s="22" t="s">
        <v>59</v>
      </c>
      <c r="P827" s="22" t="s">
        <v>78</v>
      </c>
      <c r="Q827" s="23" t="s">
        <v>619</v>
      </c>
      <c r="R827" s="23" t="s">
        <v>2360</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2361</v>
      </c>
      <c r="BR827" s="5" t="s">
        <v>2362</v>
      </c>
    </row>
    <row r="828" spans="1:70" x14ac:dyDescent="0.25">
      <c r="A828" s="256">
        <v>1092</v>
      </c>
      <c r="B828" s="229" t="s">
        <v>2357</v>
      </c>
      <c r="C828" s="259" t="s">
        <v>2358</v>
      </c>
      <c r="D828" s="229" t="s">
        <v>2364</v>
      </c>
      <c r="E828" s="3" t="s">
        <v>101</v>
      </c>
      <c r="F828" s="26" t="s">
        <v>102</v>
      </c>
      <c r="G828" s="26" t="s">
        <v>55</v>
      </c>
      <c r="H828" s="26" t="s">
        <v>76</v>
      </c>
      <c r="I828" s="26" t="s">
        <v>2731</v>
      </c>
      <c r="J828" s="22">
        <v>2.5</v>
      </c>
      <c r="L828" s="28" t="s">
        <v>57</v>
      </c>
      <c r="M828" s="22" t="s">
        <v>77</v>
      </c>
      <c r="N828" s="176">
        <v>216</v>
      </c>
      <c r="O828" s="22" t="s">
        <v>59</v>
      </c>
      <c r="P828" s="22" t="s">
        <v>78</v>
      </c>
      <c r="Q828" s="23" t="s">
        <v>619</v>
      </c>
      <c r="R828" s="23" t="s">
        <v>2360</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2361</v>
      </c>
      <c r="BR828" s="5" t="s">
        <v>2362</v>
      </c>
    </row>
    <row r="829" spans="1:70" x14ac:dyDescent="0.25">
      <c r="A829" s="256">
        <v>1093</v>
      </c>
      <c r="B829" s="229" t="s">
        <v>2365</v>
      </c>
      <c r="C829" s="259" t="s">
        <v>2366</v>
      </c>
      <c r="D829" s="229" t="s">
        <v>2367</v>
      </c>
      <c r="E829" s="3" t="s">
        <v>101</v>
      </c>
      <c r="F829" s="26" t="s">
        <v>102</v>
      </c>
      <c r="G829" s="26" t="s">
        <v>55</v>
      </c>
      <c r="H829" s="26" t="s">
        <v>2368</v>
      </c>
      <c r="J829" s="22">
        <v>1</v>
      </c>
      <c r="L829" s="28" t="s">
        <v>57</v>
      </c>
      <c r="M829" s="22" t="s">
        <v>77</v>
      </c>
      <c r="N829" s="176">
        <v>0</v>
      </c>
      <c r="O829" s="22" t="s">
        <v>59</v>
      </c>
      <c r="P829" s="22" t="s">
        <v>78</v>
      </c>
      <c r="Q829" s="23" t="s">
        <v>2369</v>
      </c>
      <c r="R829" s="23" t="s">
        <v>2360</v>
      </c>
      <c r="V829" s="25" t="s">
        <v>613</v>
      </c>
      <c r="W829" s="65">
        <v>10</v>
      </c>
      <c r="Y829" s="25" t="s">
        <v>2370</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2361</v>
      </c>
      <c r="BR829" s="5" t="s">
        <v>2371</v>
      </c>
    </row>
    <row r="830" spans="1:70" x14ac:dyDescent="0.25">
      <c r="A830" s="256">
        <v>1094</v>
      </c>
      <c r="B830" s="229" t="s">
        <v>2365</v>
      </c>
      <c r="C830" s="259" t="s">
        <v>2366</v>
      </c>
      <c r="D830" s="229" t="s">
        <v>2372</v>
      </c>
      <c r="E830" s="3" t="s">
        <v>101</v>
      </c>
      <c r="F830" s="26" t="s">
        <v>102</v>
      </c>
      <c r="G830" s="26" t="s">
        <v>55</v>
      </c>
      <c r="H830" s="26" t="s">
        <v>2368</v>
      </c>
      <c r="J830" s="22">
        <v>1</v>
      </c>
      <c r="L830" s="28" t="s">
        <v>57</v>
      </c>
      <c r="M830" s="22" t="s">
        <v>77</v>
      </c>
      <c r="N830" s="176">
        <v>73</v>
      </c>
      <c r="O830" s="22" t="s">
        <v>59</v>
      </c>
      <c r="P830" s="22" t="s">
        <v>78</v>
      </c>
      <c r="Q830" s="23" t="s">
        <v>2369</v>
      </c>
      <c r="R830" s="23" t="s">
        <v>2360</v>
      </c>
      <c r="V830" s="25" t="s">
        <v>613</v>
      </c>
      <c r="W830" s="65">
        <v>10</v>
      </c>
      <c r="Y830" s="25" t="s">
        <v>2370</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2361</v>
      </c>
      <c r="BR830" s="5" t="s">
        <v>2371</v>
      </c>
    </row>
    <row r="831" spans="1:70" x14ac:dyDescent="0.25">
      <c r="A831" s="256">
        <v>1095</v>
      </c>
      <c r="B831" s="229" t="s">
        <v>2365</v>
      </c>
      <c r="C831" s="259" t="s">
        <v>2366</v>
      </c>
      <c r="D831" s="229" t="s">
        <v>2373</v>
      </c>
      <c r="E831" s="3" t="s">
        <v>101</v>
      </c>
      <c r="F831" s="26" t="s">
        <v>102</v>
      </c>
      <c r="G831" s="26" t="s">
        <v>55</v>
      </c>
      <c r="H831" s="26" t="s">
        <v>2368</v>
      </c>
      <c r="J831" s="22">
        <v>2.5</v>
      </c>
      <c r="L831" s="28" t="s">
        <v>57</v>
      </c>
      <c r="M831" s="22" t="s">
        <v>77</v>
      </c>
      <c r="N831" s="176">
        <v>216</v>
      </c>
      <c r="O831" s="22" t="s">
        <v>59</v>
      </c>
      <c r="P831" s="22" t="s">
        <v>78</v>
      </c>
      <c r="Q831" s="23" t="s">
        <v>2369</v>
      </c>
      <c r="R831" s="23" t="s">
        <v>2360</v>
      </c>
      <c r="V831" s="25" t="s">
        <v>613</v>
      </c>
      <c r="W831" s="65">
        <v>10</v>
      </c>
      <c r="Y831" s="25" t="s">
        <v>2370</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2361</v>
      </c>
      <c r="BR831" s="5" t="s">
        <v>2371</v>
      </c>
    </row>
    <row r="832" spans="1:70" x14ac:dyDescent="0.25">
      <c r="A832" s="257">
        <v>1096</v>
      </c>
      <c r="B832" s="229" t="s">
        <v>2374</v>
      </c>
      <c r="C832" s="259" t="s">
        <v>2375</v>
      </c>
      <c r="D832" s="229" t="s">
        <v>2376</v>
      </c>
      <c r="E832" s="3" t="s">
        <v>101</v>
      </c>
      <c r="F832" s="26" t="s">
        <v>102</v>
      </c>
      <c r="G832" s="26" t="s">
        <v>55</v>
      </c>
      <c r="H832" s="26" t="s">
        <v>2377</v>
      </c>
      <c r="I832" s="26" t="s">
        <v>2378</v>
      </c>
      <c r="J832" s="22">
        <v>10</v>
      </c>
      <c r="L832" s="28" t="s">
        <v>448</v>
      </c>
      <c r="M832" s="22" t="s">
        <v>58</v>
      </c>
      <c r="N832" s="22">
        <v>0</v>
      </c>
      <c r="O832" s="22" t="s">
        <v>59</v>
      </c>
      <c r="P832" s="22" t="s">
        <v>78</v>
      </c>
      <c r="Q832" s="23" t="s">
        <v>2379</v>
      </c>
      <c r="R832" s="23" t="s">
        <v>2380</v>
      </c>
      <c r="T832" s="23" t="s">
        <v>2381</v>
      </c>
      <c r="U832" s="23" t="s">
        <v>2382</v>
      </c>
      <c r="Z832" s="83" t="s">
        <v>62</v>
      </c>
      <c r="AA832" s="6">
        <v>12</v>
      </c>
      <c r="AD832" s="5" t="s">
        <v>79</v>
      </c>
      <c r="AI832" s="5">
        <v>19</v>
      </c>
      <c r="AJ832" s="5">
        <v>55</v>
      </c>
      <c r="BB832" s="6" t="s">
        <v>366</v>
      </c>
      <c r="BG832" s="6">
        <v>18.5</v>
      </c>
      <c r="BH832" s="6">
        <v>32</v>
      </c>
      <c r="BQ832" s="6" t="s">
        <v>213</v>
      </c>
      <c r="BR832" s="5" t="s">
        <v>2383</v>
      </c>
    </row>
    <row r="833" spans="1:70" x14ac:dyDescent="0.25">
      <c r="A833" s="257">
        <v>1097</v>
      </c>
      <c r="B833" s="229" t="s">
        <v>2374</v>
      </c>
      <c r="C833" s="259" t="s">
        <v>2375</v>
      </c>
      <c r="D833" s="229" t="s">
        <v>2384</v>
      </c>
      <c r="E833" s="3" t="s">
        <v>101</v>
      </c>
      <c r="F833" s="26" t="s">
        <v>102</v>
      </c>
      <c r="G833" s="26" t="s">
        <v>55</v>
      </c>
      <c r="H833" s="26" t="s">
        <v>2377</v>
      </c>
      <c r="I833" s="26" t="s">
        <v>2378</v>
      </c>
      <c r="J833" s="22">
        <v>10</v>
      </c>
      <c r="L833" s="28" t="s">
        <v>448</v>
      </c>
      <c r="M833" s="22" t="s">
        <v>58</v>
      </c>
      <c r="N833" s="22">
        <v>72</v>
      </c>
      <c r="O833" s="22" t="s">
        <v>59</v>
      </c>
      <c r="P833" s="22" t="s">
        <v>78</v>
      </c>
      <c r="Q833" s="23" t="s">
        <v>2379</v>
      </c>
      <c r="R833" s="23" t="s">
        <v>2380</v>
      </c>
      <c r="T833" s="23" t="s">
        <v>2381</v>
      </c>
      <c r="U833" s="23" t="s">
        <v>2382</v>
      </c>
      <c r="Z833" s="83" t="s">
        <v>62</v>
      </c>
      <c r="AA833" s="6">
        <v>8</v>
      </c>
      <c r="AD833" s="5" t="s">
        <v>79</v>
      </c>
      <c r="AI833" s="5">
        <v>19</v>
      </c>
      <c r="AJ833" s="5">
        <v>55</v>
      </c>
      <c r="BB833" s="6" t="s">
        <v>366</v>
      </c>
      <c r="BG833" s="6">
        <v>18.5</v>
      </c>
      <c r="BH833" s="6">
        <v>32</v>
      </c>
      <c r="BQ833" s="6" t="s">
        <v>213</v>
      </c>
      <c r="BR833" s="5" t="s">
        <v>2383</v>
      </c>
    </row>
    <row r="834" spans="1:70" x14ac:dyDescent="0.25">
      <c r="A834" s="257">
        <v>1098</v>
      </c>
      <c r="B834" s="229" t="s">
        <v>2374</v>
      </c>
      <c r="C834" s="259" t="s">
        <v>2375</v>
      </c>
      <c r="D834" s="229" t="s">
        <v>2385</v>
      </c>
      <c r="E834" s="3" t="s">
        <v>101</v>
      </c>
      <c r="F834" s="26" t="s">
        <v>102</v>
      </c>
      <c r="G834" s="26" t="s">
        <v>55</v>
      </c>
      <c r="H834" s="26" t="s">
        <v>2377</v>
      </c>
      <c r="I834" s="26" t="s">
        <v>2378</v>
      </c>
      <c r="J834" s="22">
        <v>10</v>
      </c>
      <c r="L834" s="28" t="s">
        <v>448</v>
      </c>
      <c r="M834" s="22" t="s">
        <v>58</v>
      </c>
      <c r="N834" s="22">
        <v>0</v>
      </c>
      <c r="O834" s="22" t="s">
        <v>59</v>
      </c>
      <c r="P834" s="22" t="s">
        <v>78</v>
      </c>
      <c r="Q834" s="23" t="s">
        <v>2379</v>
      </c>
      <c r="R834" s="23" t="s">
        <v>2380</v>
      </c>
      <c r="T834" s="23" t="s">
        <v>2381</v>
      </c>
      <c r="U834" s="23" t="s">
        <v>2382</v>
      </c>
      <c r="Z834" s="83" t="s">
        <v>62</v>
      </c>
      <c r="AA834" s="6">
        <v>8</v>
      </c>
      <c r="AD834" s="5" t="s">
        <v>79</v>
      </c>
      <c r="AI834" s="5">
        <v>19</v>
      </c>
      <c r="AJ834" s="5">
        <v>55</v>
      </c>
      <c r="BB834" s="6" t="s">
        <v>366</v>
      </c>
      <c r="BG834" s="6">
        <v>18.5</v>
      </c>
      <c r="BH834" s="6">
        <v>32</v>
      </c>
      <c r="BQ834" s="6" t="s">
        <v>213</v>
      </c>
      <c r="BR834" s="5" t="s">
        <v>2386</v>
      </c>
    </row>
    <row r="835" spans="1:70" x14ac:dyDescent="0.25">
      <c r="A835" s="257">
        <v>1099</v>
      </c>
      <c r="B835" s="229" t="s">
        <v>2374</v>
      </c>
      <c r="C835" s="259" t="s">
        <v>2375</v>
      </c>
      <c r="D835" s="229" t="s">
        <v>2387</v>
      </c>
      <c r="E835" s="3" t="s">
        <v>101</v>
      </c>
      <c r="F835" s="26" t="s">
        <v>102</v>
      </c>
      <c r="G835" s="26" t="s">
        <v>55</v>
      </c>
      <c r="H835" s="26" t="s">
        <v>2377</v>
      </c>
      <c r="I835" s="26" t="s">
        <v>2378</v>
      </c>
      <c r="J835" s="22">
        <v>10</v>
      </c>
      <c r="L835" s="28" t="s">
        <v>448</v>
      </c>
      <c r="M835" s="22" t="s">
        <v>58</v>
      </c>
      <c r="N835" s="22">
        <v>72</v>
      </c>
      <c r="O835" s="22" t="s">
        <v>59</v>
      </c>
      <c r="P835" s="22" t="s">
        <v>78</v>
      </c>
      <c r="Q835" s="23" t="s">
        <v>2379</v>
      </c>
      <c r="R835" s="23" t="s">
        <v>2380</v>
      </c>
      <c r="T835" s="23" t="s">
        <v>2381</v>
      </c>
      <c r="U835" s="23" t="s">
        <v>2382</v>
      </c>
      <c r="Z835" s="83" t="s">
        <v>62</v>
      </c>
      <c r="AA835" s="6">
        <v>8</v>
      </c>
      <c r="AD835" s="5" t="s">
        <v>79</v>
      </c>
      <c r="AI835" s="5">
        <v>19</v>
      </c>
      <c r="AJ835" s="5">
        <v>55</v>
      </c>
      <c r="BB835" s="6" t="s">
        <v>366</v>
      </c>
      <c r="BG835" s="6">
        <v>18.5</v>
      </c>
      <c r="BH835" s="6">
        <v>32</v>
      </c>
      <c r="BQ835" s="6" t="s">
        <v>213</v>
      </c>
      <c r="BR835" s="5" t="s">
        <v>2383</v>
      </c>
    </row>
    <row r="836" spans="1:70" x14ac:dyDescent="0.25">
      <c r="A836" s="254">
        <v>1102</v>
      </c>
      <c r="B836" s="229" t="s">
        <v>2165</v>
      </c>
      <c r="C836" s="259" t="s">
        <v>1967</v>
      </c>
      <c r="D836" s="229" t="s">
        <v>2801</v>
      </c>
      <c r="E836" s="3" t="s">
        <v>1951</v>
      </c>
      <c r="F836" s="26" t="s">
        <v>102</v>
      </c>
      <c r="G836" s="26" t="s">
        <v>55</v>
      </c>
      <c r="H836" s="26" t="s">
        <v>2388</v>
      </c>
      <c r="J836" s="22">
        <v>0.125</v>
      </c>
      <c r="L836" s="28" t="s">
        <v>57</v>
      </c>
      <c r="M836" s="22" t="s">
        <v>58</v>
      </c>
      <c r="N836" s="22">
        <v>25</v>
      </c>
      <c r="O836" s="22" t="s">
        <v>59</v>
      </c>
      <c r="P836" s="22" t="s">
        <v>78</v>
      </c>
      <c r="R836" s="23" t="s">
        <v>2389</v>
      </c>
      <c r="U836" s="23" t="s">
        <v>1969</v>
      </c>
      <c r="V836" s="25" t="s">
        <v>642</v>
      </c>
      <c r="W836" s="65" t="s">
        <v>2390</v>
      </c>
      <c r="X836" s="106" t="s">
        <v>2392</v>
      </c>
      <c r="Z836" s="83" t="s">
        <v>62</v>
      </c>
      <c r="AA836" s="6">
        <v>12</v>
      </c>
      <c r="AB836" s="6">
        <v>6</v>
      </c>
      <c r="AD836" s="5" t="s">
        <v>79</v>
      </c>
      <c r="AI836" s="5">
        <v>21</v>
      </c>
      <c r="AJ836" s="5">
        <v>39</v>
      </c>
      <c r="BQ836" s="6" t="s">
        <v>213</v>
      </c>
      <c r="BR836" s="5" t="s">
        <v>2391</v>
      </c>
    </row>
    <row r="837" spans="1:70" x14ac:dyDescent="0.25">
      <c r="A837" s="254">
        <v>1103</v>
      </c>
      <c r="B837" s="229" t="s">
        <v>2393</v>
      </c>
      <c r="C837" s="259" t="s">
        <v>2394</v>
      </c>
      <c r="D837" s="229" t="s">
        <v>2086</v>
      </c>
      <c r="E837" s="3" t="s">
        <v>2030</v>
      </c>
      <c r="F837" s="26" t="s">
        <v>102</v>
      </c>
      <c r="G837" s="26" t="s">
        <v>55</v>
      </c>
      <c r="H837" s="26" t="s">
        <v>56</v>
      </c>
      <c r="J837" s="22">
        <v>1</v>
      </c>
      <c r="L837" s="28" t="s">
        <v>57</v>
      </c>
      <c r="M837" s="22" t="s">
        <v>58</v>
      </c>
      <c r="N837" s="22" t="s">
        <v>2395</v>
      </c>
      <c r="O837" s="22" t="s">
        <v>59</v>
      </c>
      <c r="P837" s="22" t="s">
        <v>2802</v>
      </c>
      <c r="R837" s="23" t="s">
        <v>2803</v>
      </c>
      <c r="V837" s="25" t="s">
        <v>642</v>
      </c>
      <c r="Y837" s="25" t="s">
        <v>2397</v>
      </c>
      <c r="Z837" s="83" t="s">
        <v>62</v>
      </c>
      <c r="AA837" s="6">
        <v>20</v>
      </c>
      <c r="AB837" s="6">
        <v>0</v>
      </c>
      <c r="AD837" s="5" t="s">
        <v>79</v>
      </c>
      <c r="AI837" s="5">
        <v>20</v>
      </c>
      <c r="AJ837" s="5">
        <v>44</v>
      </c>
      <c r="AL837" s="6" t="s">
        <v>80</v>
      </c>
      <c r="AQ837" s="6">
        <v>59</v>
      </c>
      <c r="AR837" s="6">
        <v>100</v>
      </c>
      <c r="BQ837" s="6" t="s">
        <v>213</v>
      </c>
      <c r="BR837" s="5" t="s">
        <v>2804</v>
      </c>
    </row>
    <row r="838" spans="1:70" x14ac:dyDescent="0.25">
      <c r="A838" s="254">
        <v>1104</v>
      </c>
      <c r="B838" s="229" t="s">
        <v>2393</v>
      </c>
      <c r="C838" s="259" t="s">
        <v>2394</v>
      </c>
      <c r="D838" s="229" t="s">
        <v>2398</v>
      </c>
      <c r="E838" s="3" t="s">
        <v>2030</v>
      </c>
      <c r="F838" s="26" t="s">
        <v>102</v>
      </c>
      <c r="G838" s="26" t="s">
        <v>55</v>
      </c>
      <c r="H838" s="26" t="s">
        <v>56</v>
      </c>
      <c r="J838" s="22">
        <v>1</v>
      </c>
      <c r="L838" s="28" t="s">
        <v>57</v>
      </c>
      <c r="M838" s="22" t="s">
        <v>58</v>
      </c>
      <c r="N838" s="22" t="s">
        <v>2399</v>
      </c>
      <c r="O838" s="22" t="s">
        <v>59</v>
      </c>
      <c r="P838" s="22" t="s">
        <v>2802</v>
      </c>
      <c r="R838" s="23" t="s">
        <v>2803</v>
      </c>
      <c r="V838" s="25" t="s">
        <v>642</v>
      </c>
      <c r="Y838" s="25" t="s">
        <v>2397</v>
      </c>
      <c r="Z838" s="83" t="s">
        <v>62</v>
      </c>
      <c r="AA838" s="6">
        <v>20</v>
      </c>
      <c r="AB838" s="6">
        <v>0</v>
      </c>
      <c r="AD838" s="5" t="s">
        <v>79</v>
      </c>
      <c r="AI838" s="5">
        <v>20</v>
      </c>
      <c r="AJ838" s="5">
        <v>44</v>
      </c>
      <c r="AL838" s="6" t="s">
        <v>80</v>
      </c>
      <c r="AQ838" s="6">
        <v>59</v>
      </c>
      <c r="AR838" s="6">
        <v>100</v>
      </c>
      <c r="BQ838" s="6" t="s">
        <v>213</v>
      </c>
      <c r="BR838" s="5" t="s">
        <v>2804</v>
      </c>
    </row>
    <row r="839" spans="1:70" x14ac:dyDescent="0.25">
      <c r="A839" s="254">
        <v>1105</v>
      </c>
      <c r="B839" s="229" t="s">
        <v>2393</v>
      </c>
      <c r="C839" s="259" t="s">
        <v>2394</v>
      </c>
      <c r="D839" s="229" t="s">
        <v>2400</v>
      </c>
      <c r="E839" s="3" t="s">
        <v>1091</v>
      </c>
      <c r="F839" s="26" t="s">
        <v>102</v>
      </c>
      <c r="G839" s="26" t="s">
        <v>55</v>
      </c>
      <c r="H839" s="26" t="s">
        <v>156</v>
      </c>
      <c r="J839" s="22" t="s">
        <v>2805</v>
      </c>
      <c r="L839" s="28" t="s">
        <v>57</v>
      </c>
      <c r="M839" s="22" t="s">
        <v>58</v>
      </c>
      <c r="N839" s="22" t="s">
        <v>2611</v>
      </c>
      <c r="O839" s="22" t="s">
        <v>59</v>
      </c>
      <c r="P839" s="22" t="s">
        <v>2401</v>
      </c>
      <c r="Q839" s="23" t="s">
        <v>2402</v>
      </c>
      <c r="R839" s="23" t="s">
        <v>2403</v>
      </c>
      <c r="V839" s="25" t="s">
        <v>642</v>
      </c>
      <c r="Y839" s="25" t="s">
        <v>2397</v>
      </c>
      <c r="Z839" s="83" t="s">
        <v>62</v>
      </c>
      <c r="AA839" s="6">
        <v>20</v>
      </c>
      <c r="AB839" s="6">
        <v>0</v>
      </c>
      <c r="AD839" s="5" t="s">
        <v>79</v>
      </c>
      <c r="AI839" s="5">
        <v>20</v>
      </c>
      <c r="AJ839" s="5">
        <v>44</v>
      </c>
      <c r="AL839" s="6" t="s">
        <v>80</v>
      </c>
      <c r="AQ839" s="6">
        <v>59</v>
      </c>
      <c r="AR839" s="6">
        <v>100</v>
      </c>
      <c r="BQ839" s="6" t="s">
        <v>213</v>
      </c>
      <c r="BR839" s="5" t="s">
        <v>2804</v>
      </c>
    </row>
    <row r="840" spans="1:70" x14ac:dyDescent="0.25">
      <c r="A840" s="254">
        <v>1106</v>
      </c>
      <c r="B840" s="229" t="s">
        <v>2393</v>
      </c>
      <c r="C840" s="259" t="s">
        <v>2394</v>
      </c>
      <c r="D840" s="229" t="s">
        <v>2404</v>
      </c>
      <c r="E840" s="3" t="s">
        <v>1091</v>
      </c>
      <c r="F840" s="26" t="s">
        <v>102</v>
      </c>
      <c r="G840" s="26" t="s">
        <v>55</v>
      </c>
      <c r="H840" s="26" t="s">
        <v>156</v>
      </c>
      <c r="J840" s="22" t="s">
        <v>2805</v>
      </c>
      <c r="L840" s="28" t="s">
        <v>57</v>
      </c>
      <c r="M840" s="22" t="s">
        <v>58</v>
      </c>
      <c r="N840" s="22" t="s">
        <v>2611</v>
      </c>
      <c r="O840" s="22" t="s">
        <v>59</v>
      </c>
      <c r="P840" s="22" t="s">
        <v>2401</v>
      </c>
      <c r="Q840" s="23" t="s">
        <v>2402</v>
      </c>
      <c r="R840" s="23" t="s">
        <v>2403</v>
      </c>
      <c r="V840" s="25" t="s">
        <v>642</v>
      </c>
      <c r="Y840" s="25" t="s">
        <v>2397</v>
      </c>
      <c r="Z840" s="83" t="s">
        <v>62</v>
      </c>
      <c r="AA840" s="6">
        <v>20</v>
      </c>
      <c r="AB840" s="6">
        <v>0</v>
      </c>
      <c r="AD840" s="5" t="s">
        <v>79</v>
      </c>
      <c r="AI840" s="5">
        <v>20</v>
      </c>
      <c r="AJ840" s="5">
        <v>44</v>
      </c>
      <c r="AL840" s="6" t="s">
        <v>80</v>
      </c>
      <c r="AQ840" s="6">
        <v>59</v>
      </c>
      <c r="AR840" s="6">
        <v>100</v>
      </c>
      <c r="BQ840" s="6" t="s">
        <v>213</v>
      </c>
      <c r="BR840" s="5" t="s">
        <v>2804</v>
      </c>
    </row>
    <row r="841" spans="1:70" x14ac:dyDescent="0.25">
      <c r="A841" s="257">
        <v>1107</v>
      </c>
      <c r="B841" s="229" t="s">
        <v>2405</v>
      </c>
      <c r="C841" s="259" t="s">
        <v>2406</v>
      </c>
      <c r="D841" s="229" t="s">
        <v>2407</v>
      </c>
      <c r="E841" s="3" t="s">
        <v>101</v>
      </c>
      <c r="F841" s="26" t="s">
        <v>102</v>
      </c>
      <c r="G841" s="26" t="s">
        <v>55</v>
      </c>
      <c r="H841" s="26" t="s">
        <v>2408</v>
      </c>
      <c r="J841" s="22">
        <v>15</v>
      </c>
      <c r="L841" s="28" t="s">
        <v>57</v>
      </c>
      <c r="M841" s="22" t="s">
        <v>58</v>
      </c>
      <c r="N841" s="22">
        <v>0</v>
      </c>
      <c r="O841" s="22" t="s">
        <v>59</v>
      </c>
      <c r="P841" s="22" t="s">
        <v>78</v>
      </c>
      <c r="Q841" s="23" t="s">
        <v>2409</v>
      </c>
      <c r="R841" s="23" t="s">
        <v>2410</v>
      </c>
      <c r="T841" s="23">
        <v>150</v>
      </c>
      <c r="V841" s="25" t="s">
        <v>613</v>
      </c>
      <c r="W841" s="65">
        <v>3</v>
      </c>
      <c r="X841" s="106" t="s">
        <v>202</v>
      </c>
      <c r="Y841" s="25" t="s">
        <v>2411</v>
      </c>
      <c r="Z841" s="83" t="s">
        <v>62</v>
      </c>
      <c r="AA841" s="6">
        <v>9</v>
      </c>
      <c r="AB841" s="6">
        <v>9</v>
      </c>
      <c r="AD841" s="5" t="s">
        <v>79</v>
      </c>
      <c r="AI841" s="5">
        <v>19</v>
      </c>
      <c r="AJ841" s="5">
        <v>28</v>
      </c>
      <c r="AL841" s="6" t="s">
        <v>80</v>
      </c>
      <c r="AQ841" s="6">
        <v>55</v>
      </c>
      <c r="AR841" s="6">
        <v>80</v>
      </c>
      <c r="BQ841" s="6" t="s">
        <v>353</v>
      </c>
      <c r="BR841" s="5" t="s">
        <v>2412</v>
      </c>
    </row>
    <row r="842" spans="1:70" x14ac:dyDescent="0.25">
      <c r="A842" s="257">
        <v>1108</v>
      </c>
      <c r="B842" s="229" t="s">
        <v>2405</v>
      </c>
      <c r="C842" s="259" t="s">
        <v>2406</v>
      </c>
      <c r="D842" s="229" t="s">
        <v>2413</v>
      </c>
      <c r="E842" s="3" t="s">
        <v>101</v>
      </c>
      <c r="F842" s="26" t="s">
        <v>102</v>
      </c>
      <c r="G842" s="26" t="s">
        <v>55</v>
      </c>
      <c r="H842" s="26" t="s">
        <v>2408</v>
      </c>
      <c r="J842" s="22">
        <v>15</v>
      </c>
      <c r="L842" s="28" t="s">
        <v>57</v>
      </c>
      <c r="M842" s="22" t="s">
        <v>58</v>
      </c>
      <c r="N842" s="22">
        <v>25</v>
      </c>
      <c r="O842" s="22" t="s">
        <v>59</v>
      </c>
      <c r="P842" s="22" t="s">
        <v>78</v>
      </c>
      <c r="Q842" s="23" t="s">
        <v>2409</v>
      </c>
      <c r="R842" s="23" t="s">
        <v>2414</v>
      </c>
      <c r="T842" s="23">
        <v>150</v>
      </c>
      <c r="V842" s="25" t="s">
        <v>613</v>
      </c>
      <c r="W842" s="65">
        <v>3</v>
      </c>
      <c r="X842" s="106" t="s">
        <v>202</v>
      </c>
      <c r="Y842" s="25" t="s">
        <v>2411</v>
      </c>
      <c r="Z842" s="83" t="s">
        <v>62</v>
      </c>
      <c r="AA842" s="6">
        <v>9</v>
      </c>
      <c r="AB842" s="6">
        <v>9</v>
      </c>
      <c r="AD842" s="5" t="s">
        <v>79</v>
      </c>
      <c r="AI842" s="5">
        <v>19</v>
      </c>
      <c r="AJ842" s="5">
        <v>28</v>
      </c>
      <c r="AL842" s="6" t="s">
        <v>80</v>
      </c>
      <c r="AQ842" s="6">
        <v>55</v>
      </c>
      <c r="AR842" s="6">
        <v>80</v>
      </c>
      <c r="BQ842" s="6" t="s">
        <v>353</v>
      </c>
      <c r="BR842" s="5" t="s">
        <v>2412</v>
      </c>
    </row>
    <row r="843" spans="1:70" x14ac:dyDescent="0.25">
      <c r="A843" s="257">
        <v>1109</v>
      </c>
      <c r="B843" s="229" t="s">
        <v>2405</v>
      </c>
      <c r="C843" s="259" t="s">
        <v>2406</v>
      </c>
      <c r="D843" s="229" t="s">
        <v>382</v>
      </c>
      <c r="E843" s="3" t="s">
        <v>382</v>
      </c>
      <c r="F843" s="26" t="s">
        <v>102</v>
      </c>
      <c r="G843" s="26" t="s">
        <v>55</v>
      </c>
      <c r="H843" s="26" t="s">
        <v>56</v>
      </c>
      <c r="J843" s="22">
        <v>80</v>
      </c>
      <c r="L843" s="28" t="s">
        <v>57</v>
      </c>
      <c r="M843" s="22" t="s">
        <v>58</v>
      </c>
      <c r="N843" s="22" t="s">
        <v>2415</v>
      </c>
      <c r="O843" s="22" t="s">
        <v>59</v>
      </c>
      <c r="P843" s="22" t="s">
        <v>91</v>
      </c>
      <c r="Q843" s="23" t="s">
        <v>2416</v>
      </c>
      <c r="R843" s="23" t="s">
        <v>2417</v>
      </c>
      <c r="Z843" s="83" t="s">
        <v>62</v>
      </c>
      <c r="AA843" s="6">
        <v>9</v>
      </c>
      <c r="AB843" s="6">
        <v>9</v>
      </c>
      <c r="AD843" s="5" t="s">
        <v>79</v>
      </c>
      <c r="AI843" s="5">
        <v>19</v>
      </c>
      <c r="AJ843" s="5">
        <v>28</v>
      </c>
      <c r="AL843" s="6" t="s">
        <v>80</v>
      </c>
      <c r="AQ843" s="6">
        <v>55</v>
      </c>
      <c r="AR843" s="6">
        <v>80</v>
      </c>
      <c r="BQ843" s="6" t="s">
        <v>353</v>
      </c>
      <c r="BR843" s="5" t="s">
        <v>2412</v>
      </c>
    </row>
    <row r="844" spans="1:70" x14ac:dyDescent="0.25">
      <c r="A844" s="257">
        <v>1110</v>
      </c>
      <c r="B844" s="229" t="s">
        <v>2418</v>
      </c>
      <c r="C844" s="259" t="s">
        <v>2419</v>
      </c>
      <c r="D844" s="229" t="s">
        <v>2420</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x14ac:dyDescent="0.25">
      <c r="A845" s="257">
        <v>1111</v>
      </c>
      <c r="B845" s="229" t="s">
        <v>2418</v>
      </c>
      <c r="C845" s="259" t="s">
        <v>2419</v>
      </c>
      <c r="D845" s="229" t="s">
        <v>2421</v>
      </c>
      <c r="E845" s="3" t="s">
        <v>101</v>
      </c>
      <c r="F845" s="26" t="s">
        <v>102</v>
      </c>
      <c r="H845" s="26" t="s">
        <v>1944</v>
      </c>
      <c r="J845" s="22">
        <v>0.05</v>
      </c>
      <c r="L845" s="28" t="s">
        <v>106</v>
      </c>
      <c r="M845" s="22" t="s">
        <v>77</v>
      </c>
      <c r="N845" s="22">
        <v>168</v>
      </c>
      <c r="O845" s="22" t="s">
        <v>59</v>
      </c>
      <c r="P845" s="22" t="s">
        <v>78</v>
      </c>
      <c r="S845" s="24">
        <v>30</v>
      </c>
      <c r="Z845" s="83" t="s">
        <v>62</v>
      </c>
      <c r="AA845" s="6">
        <v>18</v>
      </c>
    </row>
    <row r="846" spans="1:70" x14ac:dyDescent="0.25">
      <c r="A846" s="91">
        <v>1112</v>
      </c>
      <c r="B846" s="229" t="s">
        <v>2422</v>
      </c>
      <c r="C846" s="259" t="s">
        <v>2423</v>
      </c>
      <c r="D846" s="229" t="s">
        <v>2424</v>
      </c>
    </row>
    <row r="847" spans="1:70" x14ac:dyDescent="0.25">
      <c r="A847" s="91">
        <v>1113</v>
      </c>
      <c r="B847" s="229" t="s">
        <v>2393</v>
      </c>
      <c r="C847" s="259" t="s">
        <v>2394</v>
      </c>
      <c r="D847" s="229" t="s">
        <v>2809</v>
      </c>
      <c r="E847" s="3" t="s">
        <v>2030</v>
      </c>
      <c r="F847" s="26" t="s">
        <v>102</v>
      </c>
      <c r="G847" s="26" t="s">
        <v>55</v>
      </c>
      <c r="H847" s="26" t="s">
        <v>56</v>
      </c>
      <c r="J847" s="22">
        <v>1</v>
      </c>
      <c r="L847" s="28" t="s">
        <v>57</v>
      </c>
      <c r="M847" s="22" t="s">
        <v>58</v>
      </c>
      <c r="N847" s="22" t="s">
        <v>2399</v>
      </c>
      <c r="O847" s="22" t="s">
        <v>59</v>
      </c>
      <c r="P847" s="22" t="s">
        <v>2802</v>
      </c>
      <c r="R847" s="23" t="s">
        <v>2803</v>
      </c>
      <c r="V847" s="25" t="s">
        <v>642</v>
      </c>
      <c r="Y847" s="25" t="s">
        <v>2397</v>
      </c>
      <c r="Z847" s="83" t="s">
        <v>62</v>
      </c>
      <c r="AA847" s="6">
        <v>20</v>
      </c>
      <c r="AB847" s="6">
        <v>0</v>
      </c>
      <c r="AD847" s="5" t="s">
        <v>79</v>
      </c>
      <c r="AI847" s="5">
        <v>20</v>
      </c>
      <c r="AJ847" s="5">
        <v>44</v>
      </c>
      <c r="AL847" s="6" t="s">
        <v>80</v>
      </c>
      <c r="AQ847" s="6">
        <v>59</v>
      </c>
      <c r="AR847" s="6">
        <v>100</v>
      </c>
      <c r="BQ847" s="6" t="s">
        <v>213</v>
      </c>
      <c r="BR847" s="5" t="s">
        <v>2804</v>
      </c>
    </row>
    <row r="848" spans="1:70" x14ac:dyDescent="0.25">
      <c r="A848" s="91">
        <v>1114</v>
      </c>
      <c r="B848" s="229" t="s">
        <v>2393</v>
      </c>
      <c r="C848" s="259" t="s">
        <v>2394</v>
      </c>
      <c r="D848" s="229" t="s">
        <v>2810</v>
      </c>
      <c r="E848" s="3" t="s">
        <v>1091</v>
      </c>
      <c r="F848" s="26" t="s">
        <v>102</v>
      </c>
      <c r="G848" s="26" t="s">
        <v>55</v>
      </c>
      <c r="H848" s="26" t="s">
        <v>156</v>
      </c>
      <c r="J848" s="22" t="s">
        <v>2805</v>
      </c>
      <c r="L848" s="28" t="s">
        <v>57</v>
      </c>
      <c r="M848" s="22" t="s">
        <v>58</v>
      </c>
      <c r="N848" s="22" t="s">
        <v>2611</v>
      </c>
      <c r="O848" s="22" t="s">
        <v>59</v>
      </c>
      <c r="P848" s="22" t="s">
        <v>2401</v>
      </c>
      <c r="Q848" s="23" t="s">
        <v>2402</v>
      </c>
      <c r="R848" s="23" t="s">
        <v>2403</v>
      </c>
      <c r="V848" s="25" t="s">
        <v>642</v>
      </c>
      <c r="Y848" s="25" t="s">
        <v>2397</v>
      </c>
      <c r="Z848" s="83" t="s">
        <v>62</v>
      </c>
      <c r="AA848" s="6">
        <v>20</v>
      </c>
      <c r="AB848" s="6">
        <v>0</v>
      </c>
      <c r="AD848" s="5" t="s">
        <v>79</v>
      </c>
      <c r="AI848" s="5">
        <v>20</v>
      </c>
      <c r="AJ848" s="5">
        <v>44</v>
      </c>
      <c r="AL848" s="6" t="s">
        <v>80</v>
      </c>
      <c r="AQ848" s="6">
        <v>59</v>
      </c>
      <c r="AR848" s="6">
        <v>100</v>
      </c>
      <c r="BQ848" s="6" t="s">
        <v>213</v>
      </c>
      <c r="BR848" s="5" t="s">
        <v>2804</v>
      </c>
    </row>
    <row r="849" spans="1:70" x14ac:dyDescent="0.25">
      <c r="A849" s="257">
        <v>1115</v>
      </c>
      <c r="B849" s="229" t="s">
        <v>2418</v>
      </c>
      <c r="C849" s="259" t="s">
        <v>2419</v>
      </c>
      <c r="D849" s="229" t="s">
        <v>2420</v>
      </c>
      <c r="E849" s="3" t="s">
        <v>101</v>
      </c>
      <c r="F849" s="26" t="s">
        <v>102</v>
      </c>
      <c r="H849" s="26" t="s">
        <v>1944</v>
      </c>
      <c r="J849" s="22">
        <v>4</v>
      </c>
      <c r="L849" s="28" t="s">
        <v>57</v>
      </c>
      <c r="M849" s="22" t="s">
        <v>58</v>
      </c>
      <c r="N849" s="22">
        <v>24</v>
      </c>
      <c r="O849" s="22" t="s">
        <v>59</v>
      </c>
      <c r="P849" s="22" t="s">
        <v>78</v>
      </c>
      <c r="Z849" s="83" t="s">
        <v>62</v>
      </c>
      <c r="AA849" s="6">
        <v>18</v>
      </c>
    </row>
    <row r="850" spans="1:70" x14ac:dyDescent="0.25">
      <c r="A850" s="257">
        <v>1116</v>
      </c>
      <c r="B850" s="229" t="s">
        <v>2418</v>
      </c>
      <c r="C850" s="259" t="s">
        <v>2419</v>
      </c>
      <c r="D850" s="229" t="s">
        <v>2421</v>
      </c>
      <c r="E850" s="3" t="s">
        <v>101</v>
      </c>
      <c r="F850" s="26" t="s">
        <v>102</v>
      </c>
      <c r="H850" s="26" t="s">
        <v>1944</v>
      </c>
      <c r="J850" s="22">
        <v>4</v>
      </c>
      <c r="L850" s="28" t="s">
        <v>57</v>
      </c>
      <c r="M850" s="22" t="s">
        <v>58</v>
      </c>
      <c r="N850" s="22">
        <v>192</v>
      </c>
      <c r="O850" s="22" t="s">
        <v>59</v>
      </c>
      <c r="P850" s="22" t="s">
        <v>78</v>
      </c>
      <c r="Z850" s="83" t="s">
        <v>62</v>
      </c>
      <c r="AA850" s="6">
        <v>18</v>
      </c>
    </row>
    <row r="851" spans="1:70" x14ac:dyDescent="0.25">
      <c r="A851" s="257">
        <v>2000</v>
      </c>
      <c r="B851" s="229" t="s">
        <v>2425</v>
      </c>
      <c r="C851" s="259" t="s">
        <v>2778</v>
      </c>
      <c r="D851" s="229" t="s">
        <v>2426</v>
      </c>
      <c r="E851" s="3" t="s">
        <v>101</v>
      </c>
      <c r="F851" s="26" t="s">
        <v>102</v>
      </c>
      <c r="G851" s="26" t="s">
        <v>55</v>
      </c>
      <c r="H851" s="26" t="s">
        <v>2246</v>
      </c>
      <c r="J851" s="22">
        <v>1</v>
      </c>
      <c r="L851" s="28" t="s">
        <v>57</v>
      </c>
      <c r="M851" s="22" t="s">
        <v>58</v>
      </c>
      <c r="N851" s="22">
        <v>0</v>
      </c>
      <c r="O851" s="22" t="s">
        <v>59</v>
      </c>
      <c r="P851" s="22" t="s">
        <v>78</v>
      </c>
      <c r="Q851" s="23" t="s">
        <v>2427</v>
      </c>
      <c r="R851" s="23" t="s">
        <v>2428</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2429</v>
      </c>
      <c r="BR851" s="5" t="s">
        <v>2430</v>
      </c>
    </row>
    <row r="852" spans="1:70" x14ac:dyDescent="0.25">
      <c r="A852" s="257">
        <v>2001</v>
      </c>
      <c r="B852" s="229" t="s">
        <v>2425</v>
      </c>
      <c r="C852" s="259" t="s">
        <v>2778</v>
      </c>
      <c r="D852" s="229" t="s">
        <v>2714</v>
      </c>
      <c r="E852" s="3" t="s">
        <v>101</v>
      </c>
      <c r="F852" s="26" t="s">
        <v>102</v>
      </c>
      <c r="G852" s="26" t="s">
        <v>55</v>
      </c>
      <c r="H852" s="26" t="s">
        <v>2246</v>
      </c>
      <c r="J852" s="22">
        <v>1</v>
      </c>
      <c r="L852" s="28" t="s">
        <v>57</v>
      </c>
      <c r="M852" s="22" t="s">
        <v>58</v>
      </c>
      <c r="N852" s="22">
        <v>0</v>
      </c>
      <c r="O852" s="22" t="s">
        <v>59</v>
      </c>
      <c r="P852" s="22" t="s">
        <v>78</v>
      </c>
      <c r="Q852" s="23" t="s">
        <v>2427</v>
      </c>
      <c r="R852" s="23" t="s">
        <v>2428</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2431</v>
      </c>
      <c r="BR852" s="5" t="s">
        <v>2430</v>
      </c>
    </row>
    <row r="853" spans="1:70" x14ac:dyDescent="0.25">
      <c r="A853" s="257">
        <v>2002</v>
      </c>
      <c r="B853" s="229" t="s">
        <v>2425</v>
      </c>
      <c r="C853" s="259" t="s">
        <v>2778</v>
      </c>
      <c r="D853" s="229" t="s">
        <v>2432</v>
      </c>
      <c r="E853" s="3" t="s">
        <v>101</v>
      </c>
      <c r="F853" s="26" t="s">
        <v>102</v>
      </c>
      <c r="G853" s="26" t="s">
        <v>55</v>
      </c>
      <c r="H853" s="26" t="s">
        <v>2433</v>
      </c>
      <c r="J853" s="22">
        <v>1</v>
      </c>
      <c r="L853" s="28" t="s">
        <v>57</v>
      </c>
      <c r="M853" s="22" t="s">
        <v>58</v>
      </c>
      <c r="N853" s="22">
        <v>156</v>
      </c>
      <c r="O853" s="22" t="s">
        <v>59</v>
      </c>
      <c r="P853" s="22" t="s">
        <v>78</v>
      </c>
      <c r="Q853" s="23" t="s">
        <v>2427</v>
      </c>
      <c r="R853" s="23" t="s">
        <v>2428</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2429</v>
      </c>
      <c r="BR853" s="5" t="s">
        <v>2430</v>
      </c>
    </row>
    <row r="854" spans="1:70" x14ac:dyDescent="0.25">
      <c r="A854" s="257">
        <v>2003</v>
      </c>
      <c r="B854" s="229" t="s">
        <v>2425</v>
      </c>
      <c r="C854" s="259" t="s">
        <v>2778</v>
      </c>
      <c r="D854" s="229" t="s">
        <v>2715</v>
      </c>
      <c r="E854" s="3" t="s">
        <v>101</v>
      </c>
      <c r="F854" s="26" t="s">
        <v>102</v>
      </c>
      <c r="G854" s="26" t="s">
        <v>55</v>
      </c>
      <c r="H854" s="26" t="s">
        <v>2433</v>
      </c>
      <c r="J854" s="22">
        <v>1</v>
      </c>
      <c r="L854" s="28" t="s">
        <v>57</v>
      </c>
      <c r="M854" s="22" t="s">
        <v>58</v>
      </c>
      <c r="N854" s="22">
        <v>156</v>
      </c>
      <c r="O854" s="22" t="s">
        <v>59</v>
      </c>
      <c r="P854" s="22" t="s">
        <v>78</v>
      </c>
      <c r="Q854" s="23" t="s">
        <v>2427</v>
      </c>
      <c r="R854" s="23" t="s">
        <v>2428</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2431</v>
      </c>
      <c r="BR854" s="5" t="s">
        <v>2430</v>
      </c>
    </row>
    <row r="855" spans="1:70" x14ac:dyDescent="0.25">
      <c r="A855" s="257">
        <v>2004</v>
      </c>
      <c r="B855" s="229" t="s">
        <v>2425</v>
      </c>
      <c r="C855" s="259" t="s">
        <v>2778</v>
      </c>
      <c r="D855" s="229" t="s">
        <v>2434</v>
      </c>
      <c r="E855" s="3" t="s">
        <v>101</v>
      </c>
      <c r="F855" s="26" t="s">
        <v>102</v>
      </c>
      <c r="G855" s="26" t="s">
        <v>55</v>
      </c>
      <c r="H855" s="26" t="s">
        <v>2433</v>
      </c>
      <c r="J855" s="22">
        <v>1</v>
      </c>
      <c r="L855" s="28" t="s">
        <v>57</v>
      </c>
      <c r="M855" s="22" t="s">
        <v>58</v>
      </c>
      <c r="N855" s="22">
        <v>324</v>
      </c>
      <c r="O855" s="22" t="s">
        <v>59</v>
      </c>
      <c r="P855" s="22" t="s">
        <v>78</v>
      </c>
      <c r="Q855" s="23" t="s">
        <v>2427</v>
      </c>
      <c r="R855" s="23" t="s">
        <v>2428</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2429</v>
      </c>
      <c r="BR855" s="5" t="s">
        <v>2430</v>
      </c>
    </row>
    <row r="856" spans="1:70" x14ac:dyDescent="0.25">
      <c r="A856" s="257">
        <v>2005</v>
      </c>
      <c r="B856" s="229" t="s">
        <v>2425</v>
      </c>
      <c r="C856" s="259" t="s">
        <v>2778</v>
      </c>
      <c r="D856" s="229" t="s">
        <v>2716</v>
      </c>
      <c r="E856" s="3" t="s">
        <v>101</v>
      </c>
      <c r="F856" s="26" t="s">
        <v>102</v>
      </c>
      <c r="G856" s="26" t="s">
        <v>55</v>
      </c>
      <c r="H856" s="26" t="s">
        <v>2433</v>
      </c>
      <c r="J856" s="22">
        <v>1</v>
      </c>
      <c r="L856" s="28" t="s">
        <v>57</v>
      </c>
      <c r="M856" s="22" t="s">
        <v>58</v>
      </c>
      <c r="N856" s="22">
        <v>324</v>
      </c>
      <c r="O856" s="22" t="s">
        <v>59</v>
      </c>
      <c r="P856" s="22" t="s">
        <v>78</v>
      </c>
      <c r="Q856" s="23" t="s">
        <v>2427</v>
      </c>
      <c r="R856" s="23" t="s">
        <v>2428</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2431</v>
      </c>
      <c r="BR856" s="5" t="s">
        <v>2430</v>
      </c>
    </row>
    <row r="857" spans="1:70" x14ac:dyDescent="0.25">
      <c r="A857" s="256">
        <v>2006</v>
      </c>
      <c r="B857" s="229" t="s">
        <v>2435</v>
      </c>
      <c r="C857" s="259" t="s">
        <v>2779</v>
      </c>
      <c r="D857" s="229" t="s">
        <v>2436</v>
      </c>
      <c r="E857" s="3" t="s">
        <v>101</v>
      </c>
      <c r="F857" s="26" t="s">
        <v>102</v>
      </c>
      <c r="G857" s="26" t="s">
        <v>75</v>
      </c>
      <c r="H857" s="26" t="s">
        <v>2437</v>
      </c>
      <c r="I857" s="26" t="s">
        <v>2438</v>
      </c>
      <c r="J857" s="22">
        <v>2.5000000000000001E-2</v>
      </c>
      <c r="L857" s="28" t="s">
        <v>106</v>
      </c>
      <c r="M857" s="22" t="s">
        <v>77</v>
      </c>
      <c r="N857" s="22">
        <v>0</v>
      </c>
      <c r="O857" s="22" t="s">
        <v>59</v>
      </c>
      <c r="P857" s="22" t="s">
        <v>2439</v>
      </c>
      <c r="Q857" s="23" t="s">
        <v>619</v>
      </c>
      <c r="R857" s="23" t="s">
        <v>2440</v>
      </c>
      <c r="S857" s="24">
        <v>1</v>
      </c>
      <c r="Z857" s="83" t="s">
        <v>62</v>
      </c>
      <c r="AA857" s="6">
        <v>20</v>
      </c>
      <c r="AB857" s="6">
        <v>10</v>
      </c>
      <c r="AC857" s="5" t="s">
        <v>2441</v>
      </c>
      <c r="AD857" s="5" t="s">
        <v>79</v>
      </c>
      <c r="AE857" s="5" t="s">
        <v>334</v>
      </c>
      <c r="AF857" s="5" t="s">
        <v>2442</v>
      </c>
      <c r="AG857" s="5" t="s">
        <v>79</v>
      </c>
      <c r="AH857" s="5" t="s">
        <v>116</v>
      </c>
      <c r="AK857" s="6" t="s">
        <v>2443</v>
      </c>
      <c r="AL857" s="6" t="s">
        <v>80</v>
      </c>
      <c r="AM857" s="6" t="s">
        <v>334</v>
      </c>
      <c r="AN857" s="6" t="s">
        <v>2444</v>
      </c>
      <c r="AO857" s="6" t="s">
        <v>80</v>
      </c>
      <c r="AP857" s="6" t="s">
        <v>116</v>
      </c>
      <c r="BQ857" s="6" t="s">
        <v>2445</v>
      </c>
      <c r="BR857" s="5" t="s">
        <v>2446</v>
      </c>
    </row>
    <row r="858" spans="1:70" x14ac:dyDescent="0.25">
      <c r="A858" s="256">
        <v>2007</v>
      </c>
      <c r="B858" s="229" t="s">
        <v>2435</v>
      </c>
      <c r="C858" s="259" t="s">
        <v>2779</v>
      </c>
      <c r="D858" s="229" t="s">
        <v>2356</v>
      </c>
      <c r="E858" s="3" t="s">
        <v>101</v>
      </c>
      <c r="F858" s="26" t="s">
        <v>102</v>
      </c>
      <c r="G858" s="26" t="s">
        <v>75</v>
      </c>
      <c r="H858" s="26" t="s">
        <v>2437</v>
      </c>
      <c r="I858" s="26" t="s">
        <v>2438</v>
      </c>
      <c r="J858" s="22">
        <v>2.5000000000000001E-2</v>
      </c>
      <c r="L858" s="28" t="s">
        <v>106</v>
      </c>
      <c r="M858" s="22" t="s">
        <v>77</v>
      </c>
      <c r="N858" s="22">
        <v>339</v>
      </c>
      <c r="O858" s="22" t="s">
        <v>59</v>
      </c>
      <c r="P858" s="22" t="s">
        <v>2447</v>
      </c>
      <c r="Q858" s="23" t="s">
        <v>619</v>
      </c>
      <c r="R858" s="23" t="s">
        <v>2440</v>
      </c>
      <c r="S858" s="24">
        <v>1</v>
      </c>
      <c r="Z858" s="83" t="s">
        <v>62</v>
      </c>
      <c r="AA858" s="6">
        <v>20</v>
      </c>
      <c r="AB858" s="6">
        <v>10</v>
      </c>
      <c r="AC858" s="5" t="s">
        <v>2441</v>
      </c>
      <c r="AD858" s="5" t="s">
        <v>79</v>
      </c>
      <c r="AE858" s="5" t="s">
        <v>334</v>
      </c>
      <c r="AF858" s="5" t="s">
        <v>2442</v>
      </c>
      <c r="AG858" s="5" t="s">
        <v>79</v>
      </c>
      <c r="AH858" s="5" t="s">
        <v>116</v>
      </c>
      <c r="AK858" s="6" t="s">
        <v>2443</v>
      </c>
      <c r="AL858" s="6" t="s">
        <v>80</v>
      </c>
      <c r="AM858" s="6" t="s">
        <v>334</v>
      </c>
      <c r="AN858" s="6" t="s">
        <v>2444</v>
      </c>
      <c r="AO858" s="6" t="s">
        <v>80</v>
      </c>
      <c r="AP858" s="6" t="s">
        <v>116</v>
      </c>
      <c r="BQ858" s="6" t="s">
        <v>2445</v>
      </c>
      <c r="BR858" s="5" t="s">
        <v>2446</v>
      </c>
    </row>
    <row r="859" spans="1:70" x14ac:dyDescent="0.25">
      <c r="A859" s="254">
        <v>2008</v>
      </c>
      <c r="B859" s="229" t="s">
        <v>2448</v>
      </c>
      <c r="C859" s="259" t="s">
        <v>2811</v>
      </c>
      <c r="D859" s="229" t="s">
        <v>2449</v>
      </c>
      <c r="E859" s="3" t="s">
        <v>2030</v>
      </c>
      <c r="F859" s="26" t="s">
        <v>102</v>
      </c>
      <c r="G859" s="26" t="s">
        <v>55</v>
      </c>
      <c r="H859" s="26" t="s">
        <v>398</v>
      </c>
      <c r="J859" s="22">
        <v>1</v>
      </c>
      <c r="L859" s="28" t="s">
        <v>57</v>
      </c>
      <c r="M859" s="22" t="s">
        <v>58</v>
      </c>
      <c r="N859" s="22">
        <v>0</v>
      </c>
      <c r="O859" s="22" t="s">
        <v>59</v>
      </c>
      <c r="P859" s="22" t="s">
        <v>78</v>
      </c>
      <c r="R859" s="23" t="s">
        <v>2450</v>
      </c>
      <c r="V859" s="25" t="s">
        <v>613</v>
      </c>
      <c r="W859" s="65">
        <v>1.5</v>
      </c>
      <c r="X859" s="106" t="s">
        <v>2451</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2452</v>
      </c>
    </row>
    <row r="860" spans="1:70" x14ac:dyDescent="0.25">
      <c r="A860" s="254">
        <v>2009</v>
      </c>
      <c r="B860" s="229" t="s">
        <v>2448</v>
      </c>
      <c r="C860" s="259" t="s">
        <v>2811</v>
      </c>
      <c r="D860" s="229" t="s">
        <v>2453</v>
      </c>
      <c r="E860" s="3" t="s">
        <v>2030</v>
      </c>
      <c r="F860" s="26" t="s">
        <v>102</v>
      </c>
      <c r="G860" s="26" t="s">
        <v>55</v>
      </c>
      <c r="H860" s="26" t="s">
        <v>398</v>
      </c>
      <c r="J860" s="22">
        <v>1</v>
      </c>
      <c r="L860" s="28" t="s">
        <v>57</v>
      </c>
      <c r="M860" s="22" t="s">
        <v>58</v>
      </c>
      <c r="N860" s="22">
        <v>100</v>
      </c>
      <c r="O860" s="22" t="s">
        <v>59</v>
      </c>
      <c r="P860" s="22" t="s">
        <v>78</v>
      </c>
      <c r="R860" s="23" t="s">
        <v>2450</v>
      </c>
      <c r="V860" s="25" t="s">
        <v>613</v>
      </c>
      <c r="W860" s="65">
        <v>1.5</v>
      </c>
      <c r="X860" s="106" t="s">
        <v>2451</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2452</v>
      </c>
    </row>
    <row r="861" spans="1:70" x14ac:dyDescent="0.25">
      <c r="A861" s="254">
        <v>2010</v>
      </c>
      <c r="B861" s="229" t="s">
        <v>2448</v>
      </c>
      <c r="C861" s="259" t="s">
        <v>2811</v>
      </c>
      <c r="D861" s="229" t="s">
        <v>2454</v>
      </c>
      <c r="E861" s="3" t="s">
        <v>2030</v>
      </c>
      <c r="F861" s="26" t="s">
        <v>102</v>
      </c>
      <c r="G861" s="26" t="s">
        <v>55</v>
      </c>
      <c r="H861" s="26" t="s">
        <v>398</v>
      </c>
      <c r="J861" s="22">
        <v>1</v>
      </c>
      <c r="L861" s="28" t="s">
        <v>57</v>
      </c>
      <c r="M861" s="22" t="s">
        <v>58</v>
      </c>
      <c r="N861" s="22">
        <v>436</v>
      </c>
      <c r="O861" s="22" t="s">
        <v>59</v>
      </c>
      <c r="P861" s="22" t="s">
        <v>78</v>
      </c>
      <c r="R861" s="23" t="s">
        <v>2450</v>
      </c>
      <c r="V861" s="25" t="s">
        <v>613</v>
      </c>
      <c r="W861" s="65">
        <v>1.5</v>
      </c>
      <c r="X861" s="106" t="s">
        <v>2451</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2452</v>
      </c>
    </row>
    <row r="862" spans="1:70" x14ac:dyDescent="0.25">
      <c r="A862" s="257">
        <v>2011</v>
      </c>
      <c r="B862" s="229" t="s">
        <v>2455</v>
      </c>
      <c r="C862" s="259" t="s">
        <v>2780</v>
      </c>
      <c r="D862" s="229" t="s">
        <v>2456</v>
      </c>
      <c r="E862" s="3" t="s">
        <v>101</v>
      </c>
      <c r="F862" s="26" t="s">
        <v>102</v>
      </c>
      <c r="G862" s="26" t="s">
        <v>55</v>
      </c>
      <c r="H862" s="26" t="s">
        <v>2457</v>
      </c>
      <c r="I862" s="26" t="s">
        <v>2458</v>
      </c>
      <c r="J862" s="22">
        <v>2.5000000000000001E-2</v>
      </c>
      <c r="L862" s="28" t="s">
        <v>106</v>
      </c>
      <c r="M862" s="22" t="s">
        <v>77</v>
      </c>
      <c r="N862" s="22">
        <v>0</v>
      </c>
      <c r="O862" s="22" t="s">
        <v>59</v>
      </c>
      <c r="P862" s="22" t="s">
        <v>2459</v>
      </c>
      <c r="Q862" s="23" t="s">
        <v>619</v>
      </c>
      <c r="R862" s="23" t="s">
        <v>2460</v>
      </c>
      <c r="S862" s="24">
        <v>1</v>
      </c>
      <c r="Z862" s="83" t="s">
        <v>62</v>
      </c>
      <c r="AA862" s="164">
        <v>20</v>
      </c>
      <c r="AB862" s="164">
        <v>10</v>
      </c>
      <c r="BQ862" s="6" t="s">
        <v>2461</v>
      </c>
      <c r="BR862" s="5" t="s">
        <v>2462</v>
      </c>
    </row>
    <row r="863" spans="1:70" x14ac:dyDescent="0.25">
      <c r="A863" s="257">
        <v>2012</v>
      </c>
      <c r="B863" s="229" t="s">
        <v>2455</v>
      </c>
      <c r="C863" s="259" t="s">
        <v>2780</v>
      </c>
      <c r="D863" s="229" t="s">
        <v>2463</v>
      </c>
      <c r="E863" s="3" t="s">
        <v>101</v>
      </c>
      <c r="F863" s="26" t="s">
        <v>102</v>
      </c>
      <c r="G863" s="26" t="s">
        <v>55</v>
      </c>
      <c r="H863" s="26" t="s">
        <v>2457</v>
      </c>
      <c r="I863" s="26" t="s">
        <v>2458</v>
      </c>
      <c r="J863" s="22">
        <v>2.5000000000000001E-2</v>
      </c>
      <c r="L863" s="28" t="s">
        <v>106</v>
      </c>
      <c r="M863" s="22" t="s">
        <v>77</v>
      </c>
      <c r="N863" s="22">
        <v>336</v>
      </c>
      <c r="O863" s="22" t="s">
        <v>59</v>
      </c>
      <c r="P863" s="22" t="s">
        <v>2464</v>
      </c>
      <c r="Q863" s="23" t="s">
        <v>619</v>
      </c>
      <c r="R863" s="23" t="s">
        <v>2460</v>
      </c>
      <c r="S863" s="24">
        <v>1</v>
      </c>
      <c r="Z863" s="83" t="s">
        <v>62</v>
      </c>
      <c r="AA863" s="6">
        <v>20</v>
      </c>
      <c r="AB863" s="6">
        <v>10</v>
      </c>
      <c r="BQ863" s="6" t="s">
        <v>2461</v>
      </c>
      <c r="BR863" s="5" t="s">
        <v>2462</v>
      </c>
    </row>
    <row r="864" spans="1:70" x14ac:dyDescent="0.25">
      <c r="A864" s="257">
        <v>2013</v>
      </c>
      <c r="B864" s="229" t="s">
        <v>2455</v>
      </c>
      <c r="C864" s="259" t="s">
        <v>2780</v>
      </c>
      <c r="D864" s="229" t="s">
        <v>2465</v>
      </c>
      <c r="E864" s="3" t="s">
        <v>101</v>
      </c>
      <c r="F864" s="26" t="s">
        <v>102</v>
      </c>
      <c r="G864" s="26" t="s">
        <v>55</v>
      </c>
      <c r="H864" s="26" t="s">
        <v>2457</v>
      </c>
      <c r="I864" s="179" t="s">
        <v>2458</v>
      </c>
      <c r="J864" s="22">
        <v>2.5000000000000001E-2</v>
      </c>
      <c r="L864" s="28" t="s">
        <v>106</v>
      </c>
      <c r="M864" s="22" t="s">
        <v>77</v>
      </c>
      <c r="N864" s="22">
        <v>0</v>
      </c>
      <c r="O864" s="22" t="s">
        <v>59</v>
      </c>
      <c r="P864" s="22" t="s">
        <v>2459</v>
      </c>
      <c r="Q864" s="23" t="s">
        <v>619</v>
      </c>
      <c r="R864" s="23" t="s">
        <v>2460</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2461</v>
      </c>
      <c r="BR864" s="5" t="s">
        <v>2462</v>
      </c>
    </row>
    <row r="865" spans="1:70" x14ac:dyDescent="0.25">
      <c r="A865" s="257">
        <v>2014</v>
      </c>
      <c r="B865" s="229" t="s">
        <v>2455</v>
      </c>
      <c r="C865" s="259" t="s">
        <v>2780</v>
      </c>
      <c r="D865" s="229" t="s">
        <v>2466</v>
      </c>
      <c r="E865" s="3" t="s">
        <v>101</v>
      </c>
      <c r="F865" s="26" t="s">
        <v>102</v>
      </c>
      <c r="G865" s="26" t="s">
        <v>55</v>
      </c>
      <c r="H865" s="26" t="s">
        <v>2457</v>
      </c>
      <c r="I865" s="179" t="s">
        <v>2458</v>
      </c>
      <c r="J865" s="22">
        <v>2.5000000000000001E-2</v>
      </c>
      <c r="L865" s="28" t="s">
        <v>106</v>
      </c>
      <c r="M865" s="22" t="s">
        <v>77</v>
      </c>
      <c r="N865" s="22">
        <v>336</v>
      </c>
      <c r="O865" s="22" t="s">
        <v>59</v>
      </c>
      <c r="P865" s="22" t="s">
        <v>2464</v>
      </c>
      <c r="Q865" s="23" t="s">
        <v>619</v>
      </c>
      <c r="R865" s="23" t="s">
        <v>2460</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2461</v>
      </c>
      <c r="BR865" s="5" t="s">
        <v>2462</v>
      </c>
    </row>
    <row r="866" spans="1:70" x14ac:dyDescent="0.25">
      <c r="A866" s="257">
        <v>2015</v>
      </c>
      <c r="B866" s="229" t="s">
        <v>2455</v>
      </c>
      <c r="C866" s="259" t="s">
        <v>2780</v>
      </c>
      <c r="D866" s="229" t="s">
        <v>2467</v>
      </c>
      <c r="E866" s="3" t="s">
        <v>101</v>
      </c>
      <c r="F866" s="26" t="s">
        <v>102</v>
      </c>
      <c r="G866" s="26" t="s">
        <v>55</v>
      </c>
      <c r="H866" s="26" t="s">
        <v>2457</v>
      </c>
      <c r="I866" s="26" t="s">
        <v>2458</v>
      </c>
      <c r="J866" s="22">
        <v>2.5000000000000001E-2</v>
      </c>
      <c r="L866" s="28" t="s">
        <v>106</v>
      </c>
      <c r="M866" s="22" t="s">
        <v>77</v>
      </c>
      <c r="N866" s="22">
        <v>0</v>
      </c>
      <c r="O866" s="22" t="s">
        <v>59</v>
      </c>
      <c r="P866" s="22" t="s">
        <v>2459</v>
      </c>
      <c r="Q866" s="23" t="s">
        <v>619</v>
      </c>
      <c r="R866" s="23" t="s">
        <v>2460</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2461</v>
      </c>
      <c r="BR866" s="5" t="s">
        <v>2468</v>
      </c>
    </row>
    <row r="867" spans="1:70" x14ac:dyDescent="0.25">
      <c r="A867" s="257">
        <v>2016</v>
      </c>
      <c r="B867" s="229" t="s">
        <v>2455</v>
      </c>
      <c r="C867" s="259" t="s">
        <v>2780</v>
      </c>
      <c r="D867" s="229" t="s">
        <v>2469</v>
      </c>
      <c r="E867" s="3" t="s">
        <v>101</v>
      </c>
      <c r="F867" s="26" t="s">
        <v>102</v>
      </c>
      <c r="G867" s="26" t="s">
        <v>55</v>
      </c>
      <c r="H867" s="26" t="s">
        <v>2457</v>
      </c>
      <c r="I867" s="26" t="s">
        <v>2458</v>
      </c>
      <c r="J867" s="22">
        <v>2.5000000000000001E-2</v>
      </c>
      <c r="L867" s="28" t="s">
        <v>106</v>
      </c>
      <c r="M867" s="22" t="s">
        <v>77</v>
      </c>
      <c r="N867" s="22">
        <v>336</v>
      </c>
      <c r="O867" s="22" t="s">
        <v>59</v>
      </c>
      <c r="P867" s="22" t="s">
        <v>2464</v>
      </c>
      <c r="Q867" s="23" t="s">
        <v>619</v>
      </c>
      <c r="R867" s="23" t="s">
        <v>2460</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2461</v>
      </c>
      <c r="BR867" s="5" t="s">
        <v>2468</v>
      </c>
    </row>
    <row r="868" spans="1:70" ht="13.8" x14ac:dyDescent="0.25">
      <c r="A868" s="252">
        <v>2017</v>
      </c>
      <c r="B868" s="229" t="s">
        <v>2470</v>
      </c>
      <c r="C868" s="263" t="s">
        <v>2710</v>
      </c>
      <c r="D868" s="229" t="s">
        <v>2471</v>
      </c>
      <c r="E868" s="3" t="s">
        <v>2030</v>
      </c>
      <c r="F868" s="26" t="s">
        <v>102</v>
      </c>
      <c r="G868" s="26" t="s">
        <v>55</v>
      </c>
      <c r="H868" s="26" t="s">
        <v>1944</v>
      </c>
      <c r="I868" s="26" t="s">
        <v>2472</v>
      </c>
      <c r="J868" s="22" t="s">
        <v>2473</v>
      </c>
      <c r="L868" s="28" t="s">
        <v>57</v>
      </c>
      <c r="M868" s="22" t="s">
        <v>58</v>
      </c>
      <c r="N868" s="22" t="s">
        <v>2474</v>
      </c>
      <c r="O868" s="22" t="s">
        <v>59</v>
      </c>
      <c r="P868" s="22" t="s">
        <v>2475</v>
      </c>
      <c r="Q868" s="23" t="s">
        <v>2264</v>
      </c>
      <c r="R868" s="23" t="s">
        <v>2476</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2477</v>
      </c>
    </row>
    <row r="869" spans="1:70" ht="13.8" x14ac:dyDescent="0.25">
      <c r="A869" s="252">
        <v>2018</v>
      </c>
      <c r="B869" s="229" t="s">
        <v>2470</v>
      </c>
      <c r="C869" s="263" t="s">
        <v>2710</v>
      </c>
      <c r="D869" s="229" t="s">
        <v>2478</v>
      </c>
      <c r="E869" s="3" t="s">
        <v>2030</v>
      </c>
      <c r="F869" s="26" t="s">
        <v>102</v>
      </c>
      <c r="G869" s="26" t="s">
        <v>55</v>
      </c>
      <c r="H869" s="26" t="s">
        <v>1944</v>
      </c>
      <c r="I869" s="26" t="s">
        <v>2472</v>
      </c>
      <c r="J869" s="22" t="s">
        <v>2473</v>
      </c>
      <c r="L869" s="28" t="s">
        <v>57</v>
      </c>
      <c r="M869" s="22" t="s">
        <v>58</v>
      </c>
      <c r="N869" s="22" t="s">
        <v>2474</v>
      </c>
      <c r="O869" s="22" t="s">
        <v>59</v>
      </c>
      <c r="P869" s="22" t="s">
        <v>2475</v>
      </c>
      <c r="Q869" s="23" t="s">
        <v>2264</v>
      </c>
      <c r="R869" s="23" t="s">
        <v>2476</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2477</v>
      </c>
    </row>
    <row r="870" spans="1:70" ht="13.8" x14ac:dyDescent="0.25">
      <c r="A870" s="252">
        <v>2019</v>
      </c>
      <c r="B870" s="229" t="s">
        <v>2479</v>
      </c>
      <c r="C870" s="263" t="s">
        <v>2675</v>
      </c>
      <c r="D870" s="229" t="s">
        <v>2480</v>
      </c>
      <c r="E870" s="3" t="s">
        <v>101</v>
      </c>
      <c r="F870" s="26" t="s">
        <v>682</v>
      </c>
      <c r="G870" s="26" t="s">
        <v>55</v>
      </c>
      <c r="H870" s="26" t="s">
        <v>2481</v>
      </c>
      <c r="I870" s="26" t="s">
        <v>2482</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2445</v>
      </c>
      <c r="BR870" s="5" t="s">
        <v>2483</v>
      </c>
    </row>
    <row r="871" spans="1:70" ht="13.8" x14ac:dyDescent="0.25">
      <c r="A871" s="252">
        <v>2020</v>
      </c>
      <c r="B871" s="229" t="s">
        <v>2479</v>
      </c>
      <c r="C871" s="263" t="s">
        <v>2675</v>
      </c>
      <c r="D871" s="229" t="s">
        <v>2484</v>
      </c>
      <c r="E871" s="3" t="s">
        <v>101</v>
      </c>
      <c r="F871" s="26" t="s">
        <v>682</v>
      </c>
      <c r="G871" s="26" t="s">
        <v>55</v>
      </c>
      <c r="H871" s="26" t="s">
        <v>2481</v>
      </c>
      <c r="I871" s="26" t="s">
        <v>2482</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2445</v>
      </c>
      <c r="BR871" s="5" t="s">
        <v>2483</v>
      </c>
    </row>
    <row r="872" spans="1:70" ht="13.8" x14ac:dyDescent="0.25">
      <c r="A872" s="252">
        <v>2021</v>
      </c>
      <c r="B872" s="229" t="s">
        <v>2479</v>
      </c>
      <c r="C872" s="263" t="s">
        <v>2675</v>
      </c>
      <c r="D872" s="229" t="s">
        <v>2485</v>
      </c>
      <c r="E872" s="3" t="s">
        <v>101</v>
      </c>
      <c r="F872" s="26" t="s">
        <v>682</v>
      </c>
      <c r="G872" s="26" t="s">
        <v>55</v>
      </c>
      <c r="H872" s="26" t="s">
        <v>2481</v>
      </c>
      <c r="I872" s="26" t="s">
        <v>2482</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2445</v>
      </c>
      <c r="BR872" s="5" t="s">
        <v>2483</v>
      </c>
    </row>
    <row r="873" spans="1:70" ht="13.8" x14ac:dyDescent="0.25">
      <c r="A873" s="252">
        <v>2022</v>
      </c>
      <c r="B873" s="229" t="s">
        <v>2479</v>
      </c>
      <c r="C873" s="263" t="s">
        <v>2675</v>
      </c>
      <c r="D873" s="229" t="s">
        <v>2486</v>
      </c>
      <c r="E873" s="3" t="s">
        <v>101</v>
      </c>
      <c r="F873" s="26" t="s">
        <v>682</v>
      </c>
      <c r="G873" s="26" t="s">
        <v>55</v>
      </c>
      <c r="H873" s="26" t="s">
        <v>2481</v>
      </c>
      <c r="I873" s="26" t="s">
        <v>2482</v>
      </c>
      <c r="J873" s="22" t="s">
        <v>2487</v>
      </c>
      <c r="L873" s="28" t="s">
        <v>57</v>
      </c>
      <c r="M873" s="22" t="s">
        <v>58</v>
      </c>
      <c r="N873" s="22">
        <v>0</v>
      </c>
      <c r="O873" s="22" t="s">
        <v>59</v>
      </c>
      <c r="P873" s="22" t="s">
        <v>2488</v>
      </c>
      <c r="Q873" s="23" t="s">
        <v>2489</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2445</v>
      </c>
      <c r="BR873" s="5" t="s">
        <v>2483</v>
      </c>
    </row>
    <row r="874" spans="1:70" ht="13.8" x14ac:dyDescent="0.25">
      <c r="A874" s="252">
        <v>2023</v>
      </c>
      <c r="B874" s="229" t="s">
        <v>2479</v>
      </c>
      <c r="C874" s="263" t="s">
        <v>2675</v>
      </c>
      <c r="D874" s="229" t="s">
        <v>2490</v>
      </c>
      <c r="E874" s="3" t="s">
        <v>101</v>
      </c>
      <c r="F874" s="26" t="s">
        <v>682</v>
      </c>
      <c r="G874" s="26" t="s">
        <v>55</v>
      </c>
      <c r="H874" s="26" t="s">
        <v>2481</v>
      </c>
      <c r="I874" s="26" t="s">
        <v>2482</v>
      </c>
      <c r="J874" s="22" t="s">
        <v>2487</v>
      </c>
      <c r="L874" s="28" t="s">
        <v>57</v>
      </c>
      <c r="M874" s="22" t="s">
        <v>58</v>
      </c>
      <c r="N874" s="22">
        <v>0</v>
      </c>
      <c r="O874" s="22" t="s">
        <v>59</v>
      </c>
      <c r="P874" s="22" t="s">
        <v>2488</v>
      </c>
      <c r="Q874" s="23" t="s">
        <v>2489</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2445</v>
      </c>
      <c r="BR874" s="5" t="s">
        <v>2483</v>
      </c>
    </row>
    <row r="875" spans="1:70" ht="13.8" x14ac:dyDescent="0.25">
      <c r="A875" s="252">
        <v>2024</v>
      </c>
      <c r="B875" s="229" t="s">
        <v>2479</v>
      </c>
      <c r="C875" s="263" t="s">
        <v>2675</v>
      </c>
      <c r="D875" s="229" t="s">
        <v>2491</v>
      </c>
      <c r="E875" s="3" t="s">
        <v>101</v>
      </c>
      <c r="F875" s="26" t="s">
        <v>682</v>
      </c>
      <c r="G875" s="26" t="s">
        <v>55</v>
      </c>
      <c r="H875" s="26" t="s">
        <v>2481</v>
      </c>
      <c r="I875" s="26" t="s">
        <v>2482</v>
      </c>
      <c r="J875" s="22" t="s">
        <v>2487</v>
      </c>
      <c r="L875" s="28" t="s">
        <v>57</v>
      </c>
      <c r="M875" s="22" t="s">
        <v>58</v>
      </c>
      <c r="N875" s="22">
        <v>0</v>
      </c>
      <c r="O875" s="22" t="s">
        <v>59</v>
      </c>
      <c r="P875" s="22" t="s">
        <v>2488</v>
      </c>
      <c r="Q875" s="23" t="s">
        <v>2489</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2445</v>
      </c>
      <c r="BR875" s="5" t="s">
        <v>2483</v>
      </c>
    </row>
    <row r="876" spans="1:70" ht="13.8" x14ac:dyDescent="0.25">
      <c r="A876" s="252">
        <v>2025</v>
      </c>
      <c r="B876" s="229" t="s">
        <v>2479</v>
      </c>
      <c r="C876" s="263" t="s">
        <v>2675</v>
      </c>
      <c r="D876" s="229" t="s">
        <v>2492</v>
      </c>
      <c r="E876" s="3" t="s">
        <v>101</v>
      </c>
      <c r="F876" s="26" t="s">
        <v>682</v>
      </c>
      <c r="G876" s="26" t="s">
        <v>55</v>
      </c>
      <c r="H876" s="26" t="s">
        <v>2481</v>
      </c>
      <c r="I876" s="26" t="s">
        <v>2482</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2445</v>
      </c>
      <c r="BR876" s="5" t="s">
        <v>2483</v>
      </c>
    </row>
    <row r="877" spans="1:70" ht="13.8" x14ac:dyDescent="0.25">
      <c r="A877" s="252">
        <v>2026</v>
      </c>
      <c r="B877" s="229" t="s">
        <v>2479</v>
      </c>
      <c r="C877" s="263" t="s">
        <v>2675</v>
      </c>
      <c r="D877" s="229" t="s">
        <v>2493</v>
      </c>
      <c r="E877" s="3" t="s">
        <v>101</v>
      </c>
      <c r="F877" s="26" t="s">
        <v>682</v>
      </c>
      <c r="G877" s="26" t="s">
        <v>55</v>
      </c>
      <c r="H877" s="26" t="s">
        <v>2481</v>
      </c>
      <c r="I877" s="26" t="s">
        <v>2482</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2445</v>
      </c>
      <c r="BR877" s="5" t="s">
        <v>2483</v>
      </c>
    </row>
    <row r="878" spans="1:70" ht="13.8" x14ac:dyDescent="0.25">
      <c r="A878" s="252">
        <v>2027</v>
      </c>
      <c r="B878" s="229" t="s">
        <v>2479</v>
      </c>
      <c r="C878" s="263" t="s">
        <v>2675</v>
      </c>
      <c r="D878" s="229" t="s">
        <v>2494</v>
      </c>
      <c r="E878" s="3" t="s">
        <v>101</v>
      </c>
      <c r="F878" s="26" t="s">
        <v>682</v>
      </c>
      <c r="G878" s="26" t="s">
        <v>55</v>
      </c>
      <c r="H878" s="26" t="s">
        <v>2481</v>
      </c>
      <c r="I878" s="26" t="s">
        <v>2482</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2445</v>
      </c>
      <c r="BR878" s="5" t="s">
        <v>2483</v>
      </c>
    </row>
    <row r="879" spans="1:70" ht="13.8" x14ac:dyDescent="0.25">
      <c r="A879" s="252">
        <v>2028</v>
      </c>
      <c r="B879" s="229" t="s">
        <v>2479</v>
      </c>
      <c r="C879" s="263" t="s">
        <v>2675</v>
      </c>
      <c r="D879" s="229" t="s">
        <v>2495</v>
      </c>
      <c r="E879" s="3" t="s">
        <v>101</v>
      </c>
      <c r="F879" s="26" t="s">
        <v>682</v>
      </c>
      <c r="G879" s="26" t="s">
        <v>55</v>
      </c>
      <c r="H879" s="26" t="s">
        <v>2481</v>
      </c>
      <c r="I879" s="26" t="s">
        <v>2482</v>
      </c>
      <c r="J879" s="22" t="s">
        <v>2487</v>
      </c>
      <c r="L879" s="28" t="s">
        <v>57</v>
      </c>
      <c r="M879" s="22" t="s">
        <v>58</v>
      </c>
      <c r="N879" s="22">
        <v>170</v>
      </c>
      <c r="O879" s="22" t="s">
        <v>59</v>
      </c>
      <c r="P879" s="22" t="s">
        <v>2488</v>
      </c>
      <c r="Q879" s="23" t="s">
        <v>2489</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2445</v>
      </c>
      <c r="BR879" s="5" t="s">
        <v>2483</v>
      </c>
    </row>
    <row r="880" spans="1:70" ht="13.8" x14ac:dyDescent="0.25">
      <c r="A880" s="252">
        <v>2029</v>
      </c>
      <c r="B880" s="229" t="s">
        <v>2479</v>
      </c>
      <c r="C880" s="263" t="s">
        <v>2675</v>
      </c>
      <c r="D880" s="229" t="s">
        <v>2496</v>
      </c>
      <c r="E880" s="3" t="s">
        <v>101</v>
      </c>
      <c r="F880" s="26" t="s">
        <v>682</v>
      </c>
      <c r="G880" s="26" t="s">
        <v>55</v>
      </c>
      <c r="H880" s="26" t="s">
        <v>2481</v>
      </c>
      <c r="I880" s="26" t="s">
        <v>2482</v>
      </c>
      <c r="J880" s="22" t="s">
        <v>2487</v>
      </c>
      <c r="L880" s="28" t="s">
        <v>57</v>
      </c>
      <c r="M880" s="22" t="s">
        <v>58</v>
      </c>
      <c r="N880" s="22">
        <v>170</v>
      </c>
      <c r="O880" s="22" t="s">
        <v>59</v>
      </c>
      <c r="P880" s="22" t="s">
        <v>2488</v>
      </c>
      <c r="Q880" s="23" t="s">
        <v>2489</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2445</v>
      </c>
      <c r="BR880" s="5" t="s">
        <v>2483</v>
      </c>
    </row>
    <row r="881" spans="1:70" ht="13.8" x14ac:dyDescent="0.25">
      <c r="A881" s="252">
        <v>2030</v>
      </c>
      <c r="B881" s="229" t="s">
        <v>2479</v>
      </c>
      <c r="C881" s="263" t="s">
        <v>2675</v>
      </c>
      <c r="D881" s="229" t="s">
        <v>2497</v>
      </c>
      <c r="E881" s="3" t="s">
        <v>101</v>
      </c>
      <c r="F881" s="26" t="s">
        <v>682</v>
      </c>
      <c r="G881" s="26" t="s">
        <v>55</v>
      </c>
      <c r="H881" s="26" t="s">
        <v>2481</v>
      </c>
      <c r="I881" s="26" t="s">
        <v>2482</v>
      </c>
      <c r="J881" s="22" t="s">
        <v>2487</v>
      </c>
      <c r="L881" s="28" t="s">
        <v>57</v>
      </c>
      <c r="M881" s="22" t="s">
        <v>58</v>
      </c>
      <c r="N881" s="22">
        <v>170</v>
      </c>
      <c r="O881" s="22" t="s">
        <v>59</v>
      </c>
      <c r="P881" s="22" t="s">
        <v>2488</v>
      </c>
      <c r="Q881" s="23" t="s">
        <v>2489</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2445</v>
      </c>
      <c r="BR881" s="5" t="s">
        <v>2483</v>
      </c>
    </row>
    <row r="882" spans="1:70" ht="13.8" x14ac:dyDescent="0.25">
      <c r="A882" s="252">
        <v>2031</v>
      </c>
      <c r="B882" s="229" t="s">
        <v>2479</v>
      </c>
      <c r="C882" s="263" t="s">
        <v>2675</v>
      </c>
      <c r="D882" s="229" t="s">
        <v>1108</v>
      </c>
      <c r="E882" s="3" t="s">
        <v>1108</v>
      </c>
      <c r="F882" s="26" t="s">
        <v>54</v>
      </c>
      <c r="G882" s="26" t="s">
        <v>55</v>
      </c>
      <c r="H882" s="26" t="s">
        <v>2498</v>
      </c>
      <c r="I882" s="26" t="s">
        <v>2499</v>
      </c>
      <c r="J882" s="22">
        <v>500</v>
      </c>
      <c r="L882" s="28" t="s">
        <v>57</v>
      </c>
      <c r="M882" s="22" t="s">
        <v>58</v>
      </c>
      <c r="N882" s="22" t="s">
        <v>2676</v>
      </c>
      <c r="O882" s="22" t="s">
        <v>59</v>
      </c>
      <c r="P882" s="22" t="s">
        <v>2500</v>
      </c>
      <c r="Q882" s="23" t="s">
        <v>1128</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2445</v>
      </c>
      <c r="BR882" s="5" t="s">
        <v>2483</v>
      </c>
    </row>
    <row r="883" spans="1:70" ht="13.8" x14ac:dyDescent="0.25">
      <c r="A883" s="252">
        <v>2032</v>
      </c>
      <c r="B883" s="229" t="s">
        <v>2479</v>
      </c>
      <c r="C883" s="263" t="s">
        <v>2675</v>
      </c>
      <c r="D883" s="229" t="s">
        <v>2501</v>
      </c>
      <c r="E883" s="3" t="s">
        <v>2501</v>
      </c>
      <c r="F883" s="26" t="s">
        <v>54</v>
      </c>
      <c r="G883" s="26" t="s">
        <v>55</v>
      </c>
      <c r="H883" s="26" t="s">
        <v>2498</v>
      </c>
      <c r="I883" s="26" t="s">
        <v>2499</v>
      </c>
      <c r="J883" s="22">
        <v>500</v>
      </c>
      <c r="L883" s="28" t="s">
        <v>57</v>
      </c>
      <c r="M883" s="22" t="s">
        <v>58</v>
      </c>
      <c r="N883" s="22" t="s">
        <v>2676</v>
      </c>
      <c r="O883" s="22" t="s">
        <v>59</v>
      </c>
      <c r="P883" s="22" t="s">
        <v>2500</v>
      </c>
      <c r="Q883" s="23" t="s">
        <v>1128</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2445</v>
      </c>
      <c r="BR883" s="5" t="s">
        <v>2483</v>
      </c>
    </row>
    <row r="884" spans="1:70" ht="13.8" x14ac:dyDescent="0.25">
      <c r="A884" s="252">
        <v>2033</v>
      </c>
      <c r="B884" s="229" t="s">
        <v>2479</v>
      </c>
      <c r="C884" s="263" t="s">
        <v>2675</v>
      </c>
      <c r="D884" s="229" t="s">
        <v>2502</v>
      </c>
      <c r="E884" s="3" t="s">
        <v>2502</v>
      </c>
      <c r="F884" s="26" t="s">
        <v>54</v>
      </c>
      <c r="G884" s="26" t="s">
        <v>55</v>
      </c>
      <c r="H884" s="26" t="s">
        <v>2498</v>
      </c>
      <c r="I884" s="26" t="s">
        <v>2499</v>
      </c>
      <c r="J884" s="22">
        <v>500</v>
      </c>
      <c r="L884" s="28" t="s">
        <v>57</v>
      </c>
      <c r="M884" s="22" t="s">
        <v>58</v>
      </c>
      <c r="N884" s="22" t="s">
        <v>2676</v>
      </c>
      <c r="O884" s="22" t="s">
        <v>59</v>
      </c>
      <c r="P884" s="22" t="s">
        <v>2500</v>
      </c>
      <c r="Q884" s="23" t="s">
        <v>1128</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2445</v>
      </c>
      <c r="BR884" s="5" t="s">
        <v>2483</v>
      </c>
    </row>
    <row r="885" spans="1:70" ht="13.8" x14ac:dyDescent="0.25">
      <c r="A885" s="252">
        <v>2034</v>
      </c>
      <c r="B885" s="229" t="s">
        <v>2503</v>
      </c>
      <c r="C885" s="263" t="s">
        <v>2674</v>
      </c>
      <c r="D885" s="229" t="s">
        <v>2504</v>
      </c>
      <c r="E885" s="3" t="s">
        <v>101</v>
      </c>
      <c r="F885" s="26" t="s">
        <v>102</v>
      </c>
      <c r="G885" s="26" t="s">
        <v>55</v>
      </c>
      <c r="H885" s="26" t="s">
        <v>76</v>
      </c>
      <c r="I885" s="26" t="s">
        <v>2672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2361</v>
      </c>
      <c r="BR885" s="5" t="s">
        <v>2505</v>
      </c>
    </row>
    <row r="886" spans="1:70" ht="13.8" x14ac:dyDescent="0.25">
      <c r="A886" s="252">
        <v>2035</v>
      </c>
      <c r="B886" s="229" t="s">
        <v>2503</v>
      </c>
      <c r="C886" s="263" t="s">
        <v>2674</v>
      </c>
      <c r="D886" s="229" t="s">
        <v>2506</v>
      </c>
      <c r="E886" s="3" t="s">
        <v>101</v>
      </c>
      <c r="F886" s="26" t="s">
        <v>102</v>
      </c>
      <c r="G886" s="26" t="s">
        <v>55</v>
      </c>
      <c r="H886" s="26" t="s">
        <v>76</v>
      </c>
      <c r="I886" s="26" t="s">
        <v>2672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2361</v>
      </c>
      <c r="BR886" s="5" t="s">
        <v>2505</v>
      </c>
    </row>
    <row r="887" spans="1:70" ht="13.8" x14ac:dyDescent="0.25">
      <c r="A887" s="252">
        <v>2036</v>
      </c>
      <c r="B887" s="229" t="s">
        <v>2503</v>
      </c>
      <c r="C887" s="263" t="s">
        <v>2674</v>
      </c>
      <c r="D887" s="229" t="s">
        <v>2507</v>
      </c>
      <c r="E887" s="3" t="s">
        <v>101</v>
      </c>
      <c r="F887" s="26" t="s">
        <v>102</v>
      </c>
      <c r="G887" s="26" t="s">
        <v>55</v>
      </c>
      <c r="H887" s="26" t="s">
        <v>76</v>
      </c>
      <c r="I887" s="26" t="s">
        <v>2672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2361</v>
      </c>
      <c r="BR887" s="5" t="s">
        <v>2505</v>
      </c>
    </row>
    <row r="888" spans="1:70" ht="13.8" x14ac:dyDescent="0.25">
      <c r="A888" s="252">
        <v>2037</v>
      </c>
      <c r="B888" s="229" t="s">
        <v>2503</v>
      </c>
      <c r="C888" s="263" t="s">
        <v>2674</v>
      </c>
      <c r="D888" s="229" t="s">
        <v>2508</v>
      </c>
      <c r="E888" s="3" t="s">
        <v>101</v>
      </c>
      <c r="F888" s="26" t="s">
        <v>102</v>
      </c>
      <c r="G888" s="26" t="s">
        <v>55</v>
      </c>
      <c r="H888" s="26" t="s">
        <v>76</v>
      </c>
      <c r="I888" s="26" t="s">
        <v>2672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2361</v>
      </c>
      <c r="BR888" s="5" t="s">
        <v>2509</v>
      </c>
    </row>
    <row r="889" spans="1:70" ht="13.8" x14ac:dyDescent="0.25">
      <c r="A889" s="252">
        <v>2038</v>
      </c>
      <c r="B889" s="229" t="s">
        <v>2503</v>
      </c>
      <c r="C889" s="263" t="s">
        <v>2674</v>
      </c>
      <c r="D889" s="229" t="s">
        <v>2510</v>
      </c>
      <c r="E889" s="3" t="s">
        <v>101</v>
      </c>
      <c r="F889" s="26" t="s">
        <v>102</v>
      </c>
      <c r="G889" s="26" t="s">
        <v>55</v>
      </c>
      <c r="H889" s="26" t="s">
        <v>76</v>
      </c>
      <c r="I889" s="26" t="s">
        <v>2672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2361</v>
      </c>
      <c r="BR889" s="5" t="s">
        <v>2509</v>
      </c>
    </row>
    <row r="890" spans="1:70" ht="13.8" x14ac:dyDescent="0.25">
      <c r="A890" s="252">
        <v>2039</v>
      </c>
      <c r="B890" s="229" t="s">
        <v>2503</v>
      </c>
      <c r="C890" s="263" t="s">
        <v>2674</v>
      </c>
      <c r="D890" s="229" t="s">
        <v>2511</v>
      </c>
      <c r="E890" s="3" t="s">
        <v>101</v>
      </c>
      <c r="F890" s="26" t="s">
        <v>102</v>
      </c>
      <c r="G890" s="26" t="s">
        <v>55</v>
      </c>
      <c r="H890" s="26" t="s">
        <v>76</v>
      </c>
      <c r="I890" s="26" t="s">
        <v>2672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2361</v>
      </c>
      <c r="BR890" s="5" t="s">
        <v>2509</v>
      </c>
    </row>
    <row r="891" spans="1:70" x14ac:dyDescent="0.25">
      <c r="A891" s="252">
        <v>2040</v>
      </c>
      <c r="B891" s="229" t="s">
        <v>2720</v>
      </c>
      <c r="C891" s="259" t="s">
        <v>2678</v>
      </c>
      <c r="D891" s="229" t="s">
        <v>2679</v>
      </c>
      <c r="E891" s="3" t="s">
        <v>101</v>
      </c>
      <c r="F891" s="26" t="s">
        <v>102</v>
      </c>
      <c r="G891" s="26" t="s">
        <v>55</v>
      </c>
      <c r="H891" s="26" t="s">
        <v>1950</v>
      </c>
      <c r="J891" s="22">
        <v>3</v>
      </c>
      <c r="L891" s="28" t="s">
        <v>57</v>
      </c>
      <c r="M891" s="22" t="s">
        <v>58</v>
      </c>
      <c r="N891" s="22">
        <v>0</v>
      </c>
      <c r="O891" s="22" t="s">
        <v>59</v>
      </c>
      <c r="P891" s="22" t="s">
        <v>78</v>
      </c>
      <c r="Q891" s="23" t="s">
        <v>101</v>
      </c>
      <c r="R891" s="23" t="s">
        <v>2680</v>
      </c>
      <c r="T891" s="23">
        <v>100</v>
      </c>
      <c r="V891" s="25" t="s">
        <v>613</v>
      </c>
      <c r="W891" s="65" t="s">
        <v>653</v>
      </c>
      <c r="Z891" s="83" t="s">
        <v>62</v>
      </c>
      <c r="AA891" s="6">
        <v>12</v>
      </c>
      <c r="BQ891" s="6" t="s">
        <v>194</v>
      </c>
    </row>
    <row r="892" spans="1:70" x14ac:dyDescent="0.25">
      <c r="A892" s="252">
        <v>2041</v>
      </c>
      <c r="B892" s="229" t="s">
        <v>2720</v>
      </c>
      <c r="C892" s="259" t="s">
        <v>2678</v>
      </c>
      <c r="D892" s="229" t="s">
        <v>2681</v>
      </c>
      <c r="E892" s="3" t="s">
        <v>101</v>
      </c>
      <c r="F892" s="26" t="s">
        <v>102</v>
      </c>
      <c r="G892" s="26" t="s">
        <v>55</v>
      </c>
      <c r="H892" s="26" t="s">
        <v>1950</v>
      </c>
      <c r="J892" s="22">
        <v>3</v>
      </c>
      <c r="L892" s="28" t="s">
        <v>57</v>
      </c>
      <c r="M892" s="22" t="s">
        <v>58</v>
      </c>
      <c r="N892" s="22">
        <v>336</v>
      </c>
      <c r="O892" s="22" t="s">
        <v>59</v>
      </c>
      <c r="P892" s="22" t="s">
        <v>78</v>
      </c>
      <c r="Q892" s="23" t="s">
        <v>101</v>
      </c>
      <c r="R892" s="23" t="s">
        <v>2680</v>
      </c>
      <c r="T892" s="23">
        <v>100</v>
      </c>
      <c r="V892" s="25" t="s">
        <v>613</v>
      </c>
      <c r="W892" s="65" t="s">
        <v>653</v>
      </c>
      <c r="Z892" s="83" t="s">
        <v>62</v>
      </c>
      <c r="AA892" s="6">
        <v>12</v>
      </c>
      <c r="BQ892" s="6" t="s">
        <v>194</v>
      </c>
    </row>
    <row r="893" spans="1:70" x14ac:dyDescent="0.25">
      <c r="A893" s="91">
        <v>2042</v>
      </c>
      <c r="B893" s="229" t="s">
        <v>2735</v>
      </c>
      <c r="C893" s="259" t="s">
        <v>2736</v>
      </c>
      <c r="D893" s="229" t="s">
        <v>2737</v>
      </c>
      <c r="E893" s="3" t="s">
        <v>101</v>
      </c>
      <c r="F893" s="26" t="s">
        <v>102</v>
      </c>
      <c r="G893" s="26" t="s">
        <v>55</v>
      </c>
      <c r="H893" s="26" t="s">
        <v>2775</v>
      </c>
      <c r="J893" s="22">
        <v>4</v>
      </c>
      <c r="L893" s="28" t="s">
        <v>57</v>
      </c>
      <c r="M893" s="22" t="s">
        <v>58</v>
      </c>
      <c r="N893" s="22">
        <v>0</v>
      </c>
      <c r="O893" s="22" t="s">
        <v>59</v>
      </c>
      <c r="P893" s="22" t="s">
        <v>78</v>
      </c>
      <c r="Q893" s="23" t="s">
        <v>101</v>
      </c>
      <c r="R893" s="23" t="s">
        <v>2680</v>
      </c>
      <c r="Z893" s="83" t="s">
        <v>62</v>
      </c>
      <c r="AA893" s="6">
        <v>12</v>
      </c>
      <c r="AB893" s="6">
        <v>6</v>
      </c>
      <c r="AI893" s="5">
        <v>21</v>
      </c>
      <c r="AJ893" s="5">
        <v>34</v>
      </c>
      <c r="BQ893" s="6" t="s">
        <v>194</v>
      </c>
    </row>
    <row r="894" spans="1:70" x14ac:dyDescent="0.25">
      <c r="A894" s="91">
        <v>2043</v>
      </c>
      <c r="B894" s="229" t="s">
        <v>2735</v>
      </c>
      <c r="C894" s="259" t="s">
        <v>2736</v>
      </c>
      <c r="D894" s="229" t="s">
        <v>2738</v>
      </c>
      <c r="E894" s="3" t="s">
        <v>101</v>
      </c>
      <c r="F894" s="26" t="s">
        <v>102</v>
      </c>
      <c r="G894" s="26" t="s">
        <v>55</v>
      </c>
      <c r="H894" s="26" t="s">
        <v>2775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5">
      <c r="A895" s="91">
        <v>2044</v>
      </c>
      <c r="B895" s="229" t="s">
        <v>2735</v>
      </c>
      <c r="C895" s="259" t="s">
        <v>2736</v>
      </c>
      <c r="D895" s="229" t="s">
        <v>2739</v>
      </c>
      <c r="E895" s="3" t="s">
        <v>101</v>
      </c>
      <c r="F895" s="26" t="s">
        <v>102</v>
      </c>
      <c r="G895" s="26" t="s">
        <v>55</v>
      </c>
      <c r="H895" s="26" t="s">
        <v>2775</v>
      </c>
      <c r="J895" s="22">
        <v>4</v>
      </c>
      <c r="L895" s="28" t="s">
        <v>57</v>
      </c>
      <c r="M895" s="22" t="s">
        <v>58</v>
      </c>
      <c r="N895" s="22">
        <v>12</v>
      </c>
      <c r="O895" s="22" t="s">
        <v>59</v>
      </c>
      <c r="P895" s="22" t="s">
        <v>78</v>
      </c>
      <c r="Q895" s="23" t="s">
        <v>101</v>
      </c>
      <c r="R895" s="23" t="s">
        <v>2680</v>
      </c>
      <c r="Z895" s="83" t="s">
        <v>62</v>
      </c>
      <c r="AA895" s="6">
        <v>12</v>
      </c>
      <c r="AB895" s="6">
        <v>6</v>
      </c>
      <c r="AI895" s="5">
        <v>21</v>
      </c>
      <c r="AJ895" s="5">
        <v>34</v>
      </c>
      <c r="BQ895" s="6" t="s">
        <v>194</v>
      </c>
    </row>
    <row r="896" spans="1:70" x14ac:dyDescent="0.25">
      <c r="A896" s="91">
        <v>2045</v>
      </c>
      <c r="B896" s="229" t="s">
        <v>2735</v>
      </c>
      <c r="C896" s="259" t="s">
        <v>2736</v>
      </c>
      <c r="D896" s="229" t="s">
        <v>2740</v>
      </c>
      <c r="E896" s="3" t="s">
        <v>101</v>
      </c>
      <c r="F896" s="26" t="s">
        <v>102</v>
      </c>
      <c r="G896" s="26" t="s">
        <v>55</v>
      </c>
      <c r="H896" s="26" t="s">
        <v>2775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5">
      <c r="A897" s="91">
        <v>2046</v>
      </c>
      <c r="B897" s="229" t="s">
        <v>2735</v>
      </c>
      <c r="C897" s="259" t="s">
        <v>2736</v>
      </c>
      <c r="D897" s="229" t="s">
        <v>2681</v>
      </c>
      <c r="E897" s="3" t="s">
        <v>2178</v>
      </c>
      <c r="F897" s="26" t="s">
        <v>102</v>
      </c>
      <c r="G897" s="26" t="s">
        <v>55</v>
      </c>
      <c r="H897" s="26" t="s">
        <v>2776</v>
      </c>
      <c r="J897" s="22">
        <v>400</v>
      </c>
      <c r="L897" s="28" t="s">
        <v>57</v>
      </c>
      <c r="M897" s="22" t="s">
        <v>58</v>
      </c>
      <c r="N897" s="22">
        <v>0</v>
      </c>
      <c r="O897" s="22" t="s">
        <v>59</v>
      </c>
      <c r="P897" s="22" t="s">
        <v>78</v>
      </c>
      <c r="Q897" s="23" t="s">
        <v>2178</v>
      </c>
      <c r="R897" s="23" t="s">
        <v>2777</v>
      </c>
      <c r="Z897" s="83" t="s">
        <v>62</v>
      </c>
      <c r="AA897" s="6">
        <v>12</v>
      </c>
      <c r="AB897" s="6">
        <v>6</v>
      </c>
      <c r="AI897" s="5">
        <v>21</v>
      </c>
      <c r="AJ897" s="5">
        <v>34</v>
      </c>
      <c r="BQ897" s="6" t="s">
        <v>194</v>
      </c>
    </row>
    <row r="898" spans="1:70" x14ac:dyDescent="0.25">
      <c r="A898" s="91">
        <v>2047</v>
      </c>
      <c r="B898" s="229" t="s">
        <v>2735</v>
      </c>
      <c r="C898" s="259" t="s">
        <v>2736</v>
      </c>
      <c r="D898" s="229" t="s">
        <v>2743</v>
      </c>
      <c r="E898" s="3" t="s">
        <v>101</v>
      </c>
      <c r="F898" s="26" t="s">
        <v>102</v>
      </c>
      <c r="G898" s="26" t="s">
        <v>55</v>
      </c>
      <c r="H898" s="26" t="s">
        <v>76</v>
      </c>
      <c r="J898" s="22">
        <v>4</v>
      </c>
      <c r="L898" s="28" t="s">
        <v>57</v>
      </c>
      <c r="M898" s="22" t="s">
        <v>58</v>
      </c>
      <c r="N898" s="22">
        <v>132</v>
      </c>
      <c r="O898" s="22" t="s">
        <v>59</v>
      </c>
      <c r="P898" s="22" t="s">
        <v>78</v>
      </c>
      <c r="Q898" s="23" t="s">
        <v>101</v>
      </c>
      <c r="R898" s="23" t="s">
        <v>2680</v>
      </c>
      <c r="Z898" s="83" t="s">
        <v>62</v>
      </c>
      <c r="AA898" s="6">
        <v>12</v>
      </c>
      <c r="AB898" s="6">
        <v>6</v>
      </c>
      <c r="AI898" s="5">
        <v>21</v>
      </c>
      <c r="AJ898" s="5">
        <v>34</v>
      </c>
      <c r="BQ898" s="6" t="s">
        <v>194</v>
      </c>
    </row>
    <row r="899" spans="1:70" x14ac:dyDescent="0.25">
      <c r="A899" s="91">
        <v>2048</v>
      </c>
      <c r="B899" s="229" t="s">
        <v>2735</v>
      </c>
      <c r="C899" s="259" t="s">
        <v>2736</v>
      </c>
      <c r="D899" s="229" t="s">
        <v>2744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5">
      <c r="A900" s="91">
        <v>2049</v>
      </c>
      <c r="B900" s="229" t="s">
        <v>2735</v>
      </c>
      <c r="C900" s="259" t="s">
        <v>2736</v>
      </c>
      <c r="D900" s="229" t="s">
        <v>2745</v>
      </c>
      <c r="E900" s="3" t="s">
        <v>101</v>
      </c>
      <c r="F900" s="26" t="s">
        <v>102</v>
      </c>
      <c r="G900" s="26" t="s">
        <v>55</v>
      </c>
      <c r="H900" s="26" t="s">
        <v>76</v>
      </c>
      <c r="J900" s="22">
        <v>4</v>
      </c>
      <c r="L900" s="28" t="s">
        <v>57</v>
      </c>
      <c r="M900" s="22" t="s">
        <v>58</v>
      </c>
      <c r="N900" s="22">
        <v>252</v>
      </c>
      <c r="O900" s="22" t="s">
        <v>59</v>
      </c>
      <c r="P900" s="22" t="s">
        <v>78</v>
      </c>
      <c r="Q900" s="23" t="s">
        <v>101</v>
      </c>
      <c r="R900" s="23" t="s">
        <v>2680</v>
      </c>
      <c r="Z900" s="83" t="s">
        <v>62</v>
      </c>
      <c r="AA900" s="6">
        <v>12</v>
      </c>
      <c r="AB900" s="6">
        <v>6</v>
      </c>
      <c r="AI900" s="5">
        <v>21</v>
      </c>
      <c r="AJ900" s="5">
        <v>34</v>
      </c>
      <c r="BQ900" s="6" t="s">
        <v>194</v>
      </c>
    </row>
    <row r="901" spans="1:70" x14ac:dyDescent="0.25">
      <c r="A901" s="91">
        <v>2050</v>
      </c>
      <c r="B901" s="229" t="s">
        <v>2735</v>
      </c>
      <c r="C901" s="259" t="s">
        <v>2736</v>
      </c>
      <c r="D901" s="229" t="s">
        <v>2746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5">
      <c r="A902" s="91">
        <v>2051</v>
      </c>
      <c r="B902" s="229" t="s">
        <v>2735</v>
      </c>
      <c r="C902" s="259" t="s">
        <v>2736</v>
      </c>
      <c r="D902" s="229" t="s">
        <v>2747</v>
      </c>
      <c r="E902" s="3" t="s">
        <v>101</v>
      </c>
      <c r="F902" s="26" t="s">
        <v>102</v>
      </c>
      <c r="G902" s="26" t="s">
        <v>55</v>
      </c>
      <c r="H902" s="26" t="s">
        <v>76</v>
      </c>
      <c r="J902" s="22">
        <v>4</v>
      </c>
      <c r="L902" s="28" t="s">
        <v>57</v>
      </c>
      <c r="M902" s="22" t="s">
        <v>58</v>
      </c>
      <c r="N902" s="22">
        <v>372</v>
      </c>
      <c r="O902" s="22" t="s">
        <v>59</v>
      </c>
      <c r="P902" s="22" t="s">
        <v>78</v>
      </c>
      <c r="Q902" s="23" t="s">
        <v>101</v>
      </c>
      <c r="R902" s="23" t="s">
        <v>2680</v>
      </c>
      <c r="Z902" s="83" t="s">
        <v>62</v>
      </c>
      <c r="AA902" s="6">
        <v>12</v>
      </c>
      <c r="AB902" s="6">
        <v>6</v>
      </c>
      <c r="AI902" s="5">
        <v>21</v>
      </c>
      <c r="AJ902" s="5">
        <v>34</v>
      </c>
      <c r="BQ902" s="6" t="s">
        <v>194</v>
      </c>
    </row>
    <row r="903" spans="1:70" x14ac:dyDescent="0.25">
      <c r="A903" s="91">
        <v>2052</v>
      </c>
      <c r="B903" s="229" t="s">
        <v>2735</v>
      </c>
      <c r="C903" s="259" t="s">
        <v>2736</v>
      </c>
      <c r="D903" s="229" t="s">
        <v>2748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5">
      <c r="A904" s="91">
        <v>2053</v>
      </c>
      <c r="B904" s="229" t="s">
        <v>2735</v>
      </c>
      <c r="C904" s="259" t="s">
        <v>2736</v>
      </c>
      <c r="D904" s="229" t="s">
        <v>2749</v>
      </c>
      <c r="E904" s="3" t="s">
        <v>101</v>
      </c>
      <c r="F904" s="26" t="s">
        <v>102</v>
      </c>
      <c r="G904" s="26" t="s">
        <v>55</v>
      </c>
      <c r="H904" s="26" t="s">
        <v>76</v>
      </c>
      <c r="J904" s="22">
        <v>4</v>
      </c>
      <c r="L904" s="28" t="s">
        <v>57</v>
      </c>
      <c r="M904" s="22" t="s">
        <v>58</v>
      </c>
      <c r="N904" s="22">
        <v>516</v>
      </c>
      <c r="O904" s="22" t="s">
        <v>59</v>
      </c>
      <c r="P904" s="22" t="s">
        <v>78</v>
      </c>
      <c r="Q904" s="23" t="s">
        <v>101</v>
      </c>
      <c r="R904" s="23" t="s">
        <v>2680</v>
      </c>
      <c r="Z904" s="83" t="s">
        <v>62</v>
      </c>
      <c r="AA904" s="6">
        <v>12</v>
      </c>
      <c r="AB904" s="6">
        <v>6</v>
      </c>
      <c r="AI904" s="5">
        <v>21</v>
      </c>
      <c r="AJ904" s="5">
        <v>34</v>
      </c>
      <c r="BQ904" s="6" t="s">
        <v>194</v>
      </c>
    </row>
    <row r="905" spans="1:70" x14ac:dyDescent="0.25">
      <c r="A905" s="91">
        <v>2054</v>
      </c>
      <c r="B905" s="229" t="s">
        <v>2735</v>
      </c>
      <c r="C905" s="259" t="s">
        <v>2736</v>
      </c>
      <c r="D905" s="229" t="s">
        <v>2750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3.8" x14ac:dyDescent="0.25">
      <c r="A906" s="181">
        <v>5197</v>
      </c>
      <c r="B906" s="122" t="s">
        <v>1299</v>
      </c>
      <c r="C906" s="263" t="s">
        <v>1300</v>
      </c>
      <c r="D906" s="122" t="s">
        <v>1301</v>
      </c>
      <c r="E906" s="3" t="s">
        <v>148</v>
      </c>
      <c r="F906" s="26" t="s">
        <v>102</v>
      </c>
      <c r="G906" s="26" t="s">
        <v>55</v>
      </c>
      <c r="H906" s="26" t="s">
        <v>181</v>
      </c>
      <c r="J906" s="22">
        <v>2.5</v>
      </c>
      <c r="L906" s="28" t="s">
        <v>106</v>
      </c>
      <c r="M906" s="22" t="s">
        <v>77</v>
      </c>
      <c r="N906" s="22">
        <v>0</v>
      </c>
      <c r="O906" s="22" t="s">
        <v>59</v>
      </c>
      <c r="P906" s="22" t="s">
        <v>1302</v>
      </c>
      <c r="R906" s="23" t="s">
        <v>1303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1304</v>
      </c>
    </row>
    <row r="907" spans="1:70" ht="13.8" x14ac:dyDescent="0.25">
      <c r="A907" s="181">
        <v>5198</v>
      </c>
      <c r="B907" s="122" t="s">
        <v>1299</v>
      </c>
      <c r="C907" s="263" t="s">
        <v>1300</v>
      </c>
      <c r="D907" s="122" t="s">
        <v>1305</v>
      </c>
      <c r="E907" s="3" t="s">
        <v>148</v>
      </c>
      <c r="F907" s="26" t="s">
        <v>102</v>
      </c>
      <c r="G907" s="26" t="s">
        <v>55</v>
      </c>
      <c r="H907" s="26" t="s">
        <v>420</v>
      </c>
      <c r="J907" s="22">
        <v>2.5</v>
      </c>
      <c r="L907" s="28" t="s">
        <v>106</v>
      </c>
      <c r="M907" s="22" t="s">
        <v>77</v>
      </c>
      <c r="N907" s="22">
        <v>0</v>
      </c>
      <c r="O907" s="22" t="s">
        <v>59</v>
      </c>
      <c r="P907" s="22" t="s">
        <v>1302</v>
      </c>
      <c r="R907" s="23" t="s">
        <v>1303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1306</v>
      </c>
    </row>
    <row r="908" spans="1:70" ht="13.8" x14ac:dyDescent="0.25">
      <c r="A908" s="181">
        <v>5199</v>
      </c>
      <c r="B908" s="122" t="s">
        <v>1299</v>
      </c>
      <c r="C908" s="263" t="s">
        <v>1300</v>
      </c>
      <c r="D908" s="122" t="s">
        <v>1307</v>
      </c>
      <c r="E908" s="3" t="s">
        <v>148</v>
      </c>
      <c r="F908" s="26" t="s">
        <v>102</v>
      </c>
      <c r="G908" s="26" t="s">
        <v>55</v>
      </c>
      <c r="H908" s="26" t="s">
        <v>210</v>
      </c>
      <c r="J908" s="22">
        <v>2.5</v>
      </c>
      <c r="L908" s="28" t="s">
        <v>106</v>
      </c>
      <c r="M908" s="22" t="s">
        <v>77</v>
      </c>
      <c r="N908" s="22">
        <v>0</v>
      </c>
      <c r="O908" s="22" t="s">
        <v>59</v>
      </c>
      <c r="P908" s="22" t="s">
        <v>1302</v>
      </c>
      <c r="R908" s="23" t="s">
        <v>1303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1308</v>
      </c>
    </row>
    <row r="909" spans="1:70" ht="13.8" x14ac:dyDescent="0.25">
      <c r="A909" s="181">
        <v>5200</v>
      </c>
      <c r="B909" s="122" t="s">
        <v>1299</v>
      </c>
      <c r="C909" s="263" t="s">
        <v>1300</v>
      </c>
      <c r="D909" s="235" t="s">
        <v>1309</v>
      </c>
      <c r="E909" s="3" t="s">
        <v>148</v>
      </c>
      <c r="F909" s="26" t="s">
        <v>102</v>
      </c>
      <c r="G909" s="26" t="s">
        <v>55</v>
      </c>
      <c r="H909" s="26" t="s">
        <v>210</v>
      </c>
      <c r="J909" s="22">
        <v>2.5</v>
      </c>
      <c r="L909" s="28" t="s">
        <v>106</v>
      </c>
      <c r="M909" s="22" t="s">
        <v>77</v>
      </c>
      <c r="N909" s="22">
        <v>0</v>
      </c>
      <c r="O909" s="22" t="s">
        <v>59</v>
      </c>
      <c r="P909" s="22" t="s">
        <v>1302</v>
      </c>
      <c r="R909" s="23" t="s">
        <v>1303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1308</v>
      </c>
    </row>
    <row r="910" spans="1:70" x14ac:dyDescent="0.25">
      <c r="A910" s="91">
        <v>5295</v>
      </c>
      <c r="B910" s="229" t="s">
        <v>1432</v>
      </c>
      <c r="C910" s="259" t="s">
        <v>1728</v>
      </c>
      <c r="D910" s="229" t="s">
        <v>1729</v>
      </c>
      <c r="E910" s="3" t="s">
        <v>1167</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x14ac:dyDescent="0.25">
      <c r="A911" s="91">
        <v>5296</v>
      </c>
      <c r="B911" s="229" t="s">
        <v>1732</v>
      </c>
      <c r="C911" s="259" t="s">
        <v>1733</v>
      </c>
      <c r="D911" s="229" t="s">
        <v>1734</v>
      </c>
      <c r="E911" s="3" t="s">
        <v>1167</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x14ac:dyDescent="0.25">
      <c r="A912" s="91">
        <v>5297</v>
      </c>
      <c r="B912" s="229" t="s">
        <v>1732</v>
      </c>
      <c r="C912" s="259" t="s">
        <v>1733</v>
      </c>
      <c r="D912" s="229" t="s">
        <v>1738</v>
      </c>
      <c r="E912" s="3" t="s">
        <v>1167</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x14ac:dyDescent="0.25">
      <c r="A913" s="91">
        <v>5298</v>
      </c>
      <c r="B913" s="229" t="s">
        <v>1732</v>
      </c>
      <c r="C913" s="259" t="s">
        <v>1733</v>
      </c>
      <c r="D913" s="229" t="s">
        <v>1739</v>
      </c>
      <c r="E913" s="3" t="s">
        <v>1167</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x14ac:dyDescent="0.25">
      <c r="A914" s="91">
        <v>5299</v>
      </c>
      <c r="B914" s="229" t="s">
        <v>1732</v>
      </c>
      <c r="C914" s="259" t="s">
        <v>1733</v>
      </c>
      <c r="D914" s="229" t="s">
        <v>1740</v>
      </c>
      <c r="E914" s="3" t="s">
        <v>1167</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x14ac:dyDescent="0.25">
      <c r="A915" s="91">
        <v>5300</v>
      </c>
      <c r="B915" s="229" t="s">
        <v>1741</v>
      </c>
      <c r="C915" s="259" t="s">
        <v>1742</v>
      </c>
      <c r="D915" s="229" t="s">
        <v>1743</v>
      </c>
      <c r="E915" s="3" t="s">
        <v>1167</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x14ac:dyDescent="0.25">
      <c r="A916" s="91">
        <v>5301</v>
      </c>
      <c r="B916" s="229" t="s">
        <v>1744</v>
      </c>
      <c r="C916" s="259" t="s">
        <v>1745</v>
      </c>
      <c r="D916" s="229" t="s">
        <v>1746</v>
      </c>
      <c r="E916" s="3" t="s">
        <v>1167</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x14ac:dyDescent="0.25">
      <c r="A917" s="91">
        <v>5302</v>
      </c>
      <c r="B917" s="229" t="s">
        <v>1744</v>
      </c>
      <c r="C917" s="259" t="s">
        <v>1745</v>
      </c>
      <c r="D917" s="229" t="s">
        <v>1754</v>
      </c>
      <c r="E917" s="3" t="s">
        <v>1167</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x14ac:dyDescent="0.25">
      <c r="A918" s="91">
        <v>5303</v>
      </c>
      <c r="B918" s="229" t="s">
        <v>1755</v>
      </c>
      <c r="C918" s="259" t="s">
        <v>1756</v>
      </c>
      <c r="D918" s="229" t="s">
        <v>1757</v>
      </c>
      <c r="E918" s="3" t="s">
        <v>1167</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x14ac:dyDescent="0.25">
      <c r="A919" s="91">
        <v>5304</v>
      </c>
      <c r="B919" s="229" t="s">
        <v>1755</v>
      </c>
      <c r="C919" s="259" t="s">
        <v>1756</v>
      </c>
      <c r="D919" s="229" t="s">
        <v>1760</v>
      </c>
      <c r="E919" s="3" t="s">
        <v>1167</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x14ac:dyDescent="0.25">
      <c r="A920" s="91">
        <v>5305</v>
      </c>
      <c r="B920" s="229" t="s">
        <v>1755</v>
      </c>
      <c r="C920" s="259" t="s">
        <v>1756</v>
      </c>
      <c r="D920" s="229" t="s">
        <v>1761</v>
      </c>
      <c r="E920" s="3" t="s">
        <v>1167</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x14ac:dyDescent="0.25">
      <c r="A921" s="91">
        <v>5306</v>
      </c>
      <c r="B921" s="229" t="s">
        <v>1755</v>
      </c>
      <c r="C921" s="259" t="s">
        <v>1756</v>
      </c>
      <c r="D921" s="229" t="s">
        <v>1763</v>
      </c>
      <c r="E921" s="3" t="s">
        <v>1167</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x14ac:dyDescent="0.25">
      <c r="A922" s="91">
        <v>5307</v>
      </c>
      <c r="B922" s="229" t="s">
        <v>1764</v>
      </c>
      <c r="C922" s="259" t="s">
        <v>1765</v>
      </c>
      <c r="D922" s="229" t="s">
        <v>1766</v>
      </c>
      <c r="E922" s="3" t="s">
        <v>1167</v>
      </c>
      <c r="F922" s="26" t="s">
        <v>102</v>
      </c>
      <c r="G922" s="26" t="s">
        <v>55</v>
      </c>
      <c r="H922" s="26" t="s">
        <v>1767</v>
      </c>
      <c r="I922" s="179"/>
      <c r="R922" s="23" t="s">
        <v>1762</v>
      </c>
      <c r="Y922" s="165" t="s">
        <v>2925</v>
      </c>
      <c r="Z922" s="83" t="s">
        <v>62</v>
      </c>
    </row>
    <row r="923" spans="1:70" x14ac:dyDescent="0.25">
      <c r="A923" s="91">
        <v>5308</v>
      </c>
      <c r="B923" s="229" t="s">
        <v>1764</v>
      </c>
      <c r="C923" s="259" t="s">
        <v>1765</v>
      </c>
      <c r="D923" s="229" t="s">
        <v>1768</v>
      </c>
      <c r="E923" s="3" t="s">
        <v>1167</v>
      </c>
      <c r="F923" s="26" t="s">
        <v>102</v>
      </c>
      <c r="G923" s="26" t="s">
        <v>55</v>
      </c>
      <c r="H923" s="26" t="s">
        <v>1767</v>
      </c>
      <c r="I923" s="179"/>
      <c r="R923" s="23" t="s">
        <v>1762</v>
      </c>
      <c r="Y923" s="165" t="s">
        <v>2925</v>
      </c>
      <c r="Z923" s="83" t="s">
        <v>62</v>
      </c>
    </row>
    <row r="924" spans="1:70" x14ac:dyDescent="0.25">
      <c r="A924" s="91">
        <v>5309</v>
      </c>
      <c r="B924" s="229" t="s">
        <v>1764</v>
      </c>
      <c r="C924" s="259" t="s">
        <v>1765</v>
      </c>
      <c r="D924" s="229" t="s">
        <v>1769</v>
      </c>
      <c r="E924" s="3" t="s">
        <v>1167</v>
      </c>
      <c r="F924" s="26" t="s">
        <v>102</v>
      </c>
      <c r="G924" s="26" t="s">
        <v>55</v>
      </c>
      <c r="H924" s="26" t="s">
        <v>1767</v>
      </c>
      <c r="I924" s="179"/>
      <c r="R924" s="23" t="s">
        <v>1730</v>
      </c>
      <c r="Y924" s="165" t="s">
        <v>2925</v>
      </c>
      <c r="Z924" s="83" t="s">
        <v>62</v>
      </c>
    </row>
    <row r="925" spans="1:70" x14ac:dyDescent="0.25">
      <c r="A925" s="91">
        <v>5433</v>
      </c>
      <c r="B925" s="229" t="s">
        <v>1764</v>
      </c>
      <c r="C925" s="259" t="s">
        <v>1765</v>
      </c>
      <c r="D925" s="229" t="s">
        <v>1770</v>
      </c>
      <c r="E925" s="3" t="s">
        <v>1167</v>
      </c>
      <c r="F925" s="26" t="s">
        <v>102</v>
      </c>
      <c r="G925" s="26" t="s">
        <v>55</v>
      </c>
      <c r="H925" s="26" t="s">
        <v>1767</v>
      </c>
      <c r="I925" s="179"/>
      <c r="R925" s="23" t="s">
        <v>1730</v>
      </c>
      <c r="Y925" s="165" t="s">
        <v>2925</v>
      </c>
      <c r="Z925" s="83" t="s">
        <v>62</v>
      </c>
    </row>
    <row r="926" spans="1:70" x14ac:dyDescent="0.25">
      <c r="A926" s="91">
        <v>5435</v>
      </c>
      <c r="B926" s="229" t="s">
        <v>1771</v>
      </c>
      <c r="C926" s="259" t="s">
        <v>1772</v>
      </c>
      <c r="D926" s="229" t="s">
        <v>1773</v>
      </c>
      <c r="E926" s="3" t="s">
        <v>1167</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5">
      <c r="A927" s="91">
        <v>5436</v>
      </c>
      <c r="B927" s="229" t="s">
        <v>1771</v>
      </c>
      <c r="C927" s="259" t="s">
        <v>1772</v>
      </c>
      <c r="D927" s="229" t="s">
        <v>1777</v>
      </c>
      <c r="E927" s="3" t="s">
        <v>1167</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5">
      <c r="A928" s="91">
        <v>5437</v>
      </c>
      <c r="B928" s="229" t="s">
        <v>1771</v>
      </c>
      <c r="C928" s="259" t="s">
        <v>1772</v>
      </c>
      <c r="D928" s="229" t="s">
        <v>1779</v>
      </c>
      <c r="E928" s="3" t="s">
        <v>1167</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5">
      <c r="A929" s="91">
        <v>5438</v>
      </c>
      <c r="B929" s="229" t="s">
        <v>1771</v>
      </c>
      <c r="C929" s="259" t="s">
        <v>1772</v>
      </c>
      <c r="D929" s="229" t="s">
        <v>1730</v>
      </c>
      <c r="E929" s="3" t="s">
        <v>1167</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5">
      <c r="A930" s="91">
        <v>5439</v>
      </c>
      <c r="B930" s="229" t="s">
        <v>1432</v>
      </c>
      <c r="C930" s="259" t="s">
        <v>1782</v>
      </c>
      <c r="D930" s="229" t="s">
        <v>1783</v>
      </c>
      <c r="E930" s="3" t="s">
        <v>1167</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x14ac:dyDescent="0.25">
      <c r="A931" s="91">
        <v>5440</v>
      </c>
      <c r="B931" s="229" t="s">
        <v>1432</v>
      </c>
      <c r="C931" s="259" t="s">
        <v>1782</v>
      </c>
      <c r="D931" s="229" t="s">
        <v>1786</v>
      </c>
      <c r="E931" s="3" t="s">
        <v>1167</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x14ac:dyDescent="0.25">
      <c r="A932" s="91">
        <v>5441</v>
      </c>
      <c r="B932" s="229" t="s">
        <v>1432</v>
      </c>
      <c r="C932" s="259" t="s">
        <v>1782</v>
      </c>
      <c r="D932" s="229" t="s">
        <v>1787</v>
      </c>
      <c r="E932" s="3" t="s">
        <v>1167</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x14ac:dyDescent="0.25">
      <c r="A933" s="91">
        <v>5442</v>
      </c>
      <c r="B933" s="229" t="s">
        <v>1432</v>
      </c>
      <c r="C933" s="259" t="s">
        <v>1782</v>
      </c>
      <c r="D933" s="229" t="s">
        <v>1788</v>
      </c>
      <c r="E933" s="3" t="s">
        <v>1167</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x14ac:dyDescent="0.25">
      <c r="A934" s="91">
        <v>5443</v>
      </c>
      <c r="B934" s="229" t="s">
        <v>1432</v>
      </c>
      <c r="C934" s="259" t="s">
        <v>1782</v>
      </c>
      <c r="D934" s="229" t="s">
        <v>1789</v>
      </c>
      <c r="E934" s="3" t="s">
        <v>1167</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x14ac:dyDescent="0.25">
      <c r="A935" s="91">
        <v>5444</v>
      </c>
      <c r="B935" s="229" t="s">
        <v>1432</v>
      </c>
      <c r="C935" s="259" t="s">
        <v>1782</v>
      </c>
      <c r="D935" s="229" t="s">
        <v>1790</v>
      </c>
      <c r="E935" s="3" t="s">
        <v>1167</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x14ac:dyDescent="0.25">
      <c r="A936" s="91">
        <v>5445</v>
      </c>
      <c r="B936" s="229" t="s">
        <v>1432</v>
      </c>
      <c r="C936" s="259" t="s">
        <v>1782</v>
      </c>
      <c r="D936" s="229" t="s">
        <v>1791</v>
      </c>
      <c r="E936" s="3" t="s">
        <v>1167</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x14ac:dyDescent="0.25">
      <c r="A937" s="91">
        <v>5446</v>
      </c>
      <c r="B937" s="229" t="s">
        <v>1432</v>
      </c>
      <c r="C937" s="259" t="s">
        <v>1782</v>
      </c>
      <c r="D937" s="229" t="s">
        <v>1792</v>
      </c>
      <c r="E937" s="3" t="s">
        <v>1167</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x14ac:dyDescent="0.25">
      <c r="A938" s="91">
        <v>5447</v>
      </c>
      <c r="B938" s="229" t="s">
        <v>1432</v>
      </c>
      <c r="C938" s="259" t="s">
        <v>1782</v>
      </c>
      <c r="D938" s="229" t="s">
        <v>1793</v>
      </c>
      <c r="E938" s="3" t="s">
        <v>1167</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x14ac:dyDescent="0.25">
      <c r="A939" s="91">
        <v>5448</v>
      </c>
      <c r="B939" s="229" t="s">
        <v>1794</v>
      </c>
      <c r="C939" s="259" t="s">
        <v>1795</v>
      </c>
      <c r="D939" s="229" t="s">
        <v>1796</v>
      </c>
      <c r="E939" s="3" t="s">
        <v>1167</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x14ac:dyDescent="0.25">
      <c r="A940" s="91">
        <v>5449</v>
      </c>
      <c r="B940" s="229" t="s">
        <v>1764</v>
      </c>
      <c r="C940" s="259" t="s">
        <v>1765</v>
      </c>
      <c r="D940" s="229" t="s">
        <v>1798</v>
      </c>
      <c r="E940" s="3" t="s">
        <v>1167</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x14ac:dyDescent="0.25">
      <c r="A941" s="91">
        <v>5450</v>
      </c>
      <c r="B941" s="229" t="s">
        <v>1794</v>
      </c>
      <c r="C941" s="259" t="s">
        <v>1795</v>
      </c>
      <c r="D941" s="229" t="s">
        <v>1801</v>
      </c>
      <c r="E941" s="3" t="s">
        <v>1167</v>
      </c>
      <c r="F941" s="26" t="s">
        <v>102</v>
      </c>
      <c r="G941" s="26" t="s">
        <v>55</v>
      </c>
      <c r="H941" s="26" t="s">
        <v>1802</v>
      </c>
      <c r="I941" s="26" t="s">
        <v>1803</v>
      </c>
    </row>
    <row r="942" spans="1:70" s="122" customFormat="1" x14ac:dyDescent="0.25">
      <c r="A942" s="91">
        <v>5451</v>
      </c>
      <c r="B942" s="229" t="s">
        <v>1794</v>
      </c>
      <c r="C942" s="259" t="s">
        <v>1795</v>
      </c>
      <c r="D942" s="229" t="s">
        <v>1804</v>
      </c>
      <c r="E942" s="123" t="s">
        <v>1167</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5">
      <c r="A943" s="91">
        <v>806</v>
      </c>
      <c r="B943" s="229" t="s">
        <v>819</v>
      </c>
      <c r="C943" s="259" t="s">
        <v>820</v>
      </c>
      <c r="D943" s="229" t="s">
        <v>2814</v>
      </c>
      <c r="E943" s="3" t="s">
        <v>355</v>
      </c>
      <c r="F943" s="26" t="s">
        <v>102</v>
      </c>
      <c r="G943" s="26" t="s">
        <v>55</v>
      </c>
      <c r="H943" s="26" t="s">
        <v>1944</v>
      </c>
      <c r="J943" s="22">
        <v>500</v>
      </c>
      <c r="L943" s="28" t="s">
        <v>57</v>
      </c>
      <c r="M943" s="22" t="s">
        <v>58</v>
      </c>
      <c r="N943" s="22" t="s">
        <v>2815</v>
      </c>
      <c r="O943" s="22" t="s">
        <v>59</v>
      </c>
      <c r="P943" s="22" t="s">
        <v>1114</v>
      </c>
      <c r="R943" s="23" t="s">
        <v>2816</v>
      </c>
      <c r="V943" s="25" t="s">
        <v>61</v>
      </c>
      <c r="Z943" s="83" t="s">
        <v>62</v>
      </c>
      <c r="AA943" s="6">
        <v>6</v>
      </c>
      <c r="AB943" s="6">
        <v>4</v>
      </c>
      <c r="AI943" s="5">
        <v>20</v>
      </c>
      <c r="AJ943" s="5">
        <v>22</v>
      </c>
      <c r="AQ943" s="6">
        <v>56</v>
      </c>
      <c r="AR943" s="6">
        <v>70</v>
      </c>
      <c r="BQ943" s="6" t="s">
        <v>353</v>
      </c>
      <c r="BR943" s="5" t="s">
        <v>822</v>
      </c>
    </row>
    <row r="944" spans="1:70" x14ac:dyDescent="0.25">
      <c r="A944" s="91">
        <v>807</v>
      </c>
      <c r="B944" s="229" t="s">
        <v>819</v>
      </c>
      <c r="C944" s="259" t="s">
        <v>820</v>
      </c>
      <c r="D944" s="229" t="s">
        <v>2817</v>
      </c>
      <c r="E944" s="3" t="s">
        <v>355</v>
      </c>
      <c r="F944" s="26" t="s">
        <v>102</v>
      </c>
      <c r="G944" s="26" t="s">
        <v>75</v>
      </c>
      <c r="H944" s="26" t="s">
        <v>429</v>
      </c>
      <c r="J944" s="22">
        <v>500</v>
      </c>
      <c r="L944" s="28" t="s">
        <v>57</v>
      </c>
      <c r="M944" s="22" t="s">
        <v>58</v>
      </c>
      <c r="N944" s="22" t="s">
        <v>2815</v>
      </c>
      <c r="O944" s="22" t="s">
        <v>59</v>
      </c>
      <c r="P944" s="22" t="s">
        <v>1114</v>
      </c>
      <c r="R944" s="23" t="s">
        <v>2816</v>
      </c>
      <c r="V944" s="25" t="s">
        <v>61</v>
      </c>
      <c r="Z944" s="83" t="s">
        <v>62</v>
      </c>
      <c r="AA944" s="6">
        <v>1</v>
      </c>
      <c r="BQ944" s="6" t="s">
        <v>353</v>
      </c>
      <c r="BR944" s="5" t="s">
        <v>822</v>
      </c>
    </row>
    <row r="945" spans="1:70" x14ac:dyDescent="0.25">
      <c r="A945" s="91">
        <v>808</v>
      </c>
      <c r="B945" s="229" t="s">
        <v>819</v>
      </c>
      <c r="C945" s="259" t="s">
        <v>820</v>
      </c>
      <c r="D945" s="229" t="s">
        <v>2818</v>
      </c>
      <c r="E945" s="3" t="s">
        <v>355</v>
      </c>
      <c r="F945" s="26" t="s">
        <v>102</v>
      </c>
      <c r="G945" s="26" t="s">
        <v>75</v>
      </c>
      <c r="H945" s="26" t="s">
        <v>429</v>
      </c>
      <c r="J945" s="22">
        <v>500</v>
      </c>
      <c r="L945" s="28" t="s">
        <v>57</v>
      </c>
      <c r="M945" s="22" t="s">
        <v>58</v>
      </c>
      <c r="N945" s="22" t="s">
        <v>2815</v>
      </c>
      <c r="O945" s="22" t="s">
        <v>59</v>
      </c>
      <c r="P945" s="22" t="s">
        <v>1114</v>
      </c>
      <c r="R945" s="23" t="s">
        <v>2816</v>
      </c>
      <c r="V945" s="25" t="s">
        <v>61</v>
      </c>
      <c r="Z945" s="83" t="s">
        <v>62</v>
      </c>
      <c r="AA945" s="6">
        <v>1</v>
      </c>
      <c r="BQ945" s="6" t="s">
        <v>353</v>
      </c>
      <c r="BR945" s="5" t="s">
        <v>822</v>
      </c>
    </row>
    <row r="946" spans="1:70" x14ac:dyDescent="0.25">
      <c r="A946" s="91">
        <v>809</v>
      </c>
      <c r="B946" s="229" t="s">
        <v>819</v>
      </c>
      <c r="C946" s="259" t="s">
        <v>820</v>
      </c>
      <c r="D946" s="229" t="s">
        <v>2819</v>
      </c>
      <c r="E946" s="3" t="s">
        <v>355</v>
      </c>
      <c r="F946" s="26" t="s">
        <v>102</v>
      </c>
      <c r="G946" s="26" t="s">
        <v>75</v>
      </c>
      <c r="H946" s="26" t="s">
        <v>429</v>
      </c>
      <c r="J946" s="22">
        <v>500</v>
      </c>
      <c r="L946" s="28" t="s">
        <v>57</v>
      </c>
      <c r="M946" s="22" t="s">
        <v>58</v>
      </c>
      <c r="N946" s="22" t="s">
        <v>2815</v>
      </c>
      <c r="O946" s="22" t="s">
        <v>59</v>
      </c>
      <c r="P946" s="22" t="s">
        <v>1114</v>
      </c>
      <c r="R946" s="23" t="s">
        <v>2816</v>
      </c>
      <c r="V946" s="25" t="s">
        <v>61</v>
      </c>
      <c r="Z946" s="83" t="s">
        <v>62</v>
      </c>
      <c r="AA946" s="6">
        <v>1</v>
      </c>
      <c r="BQ946" s="6" t="s">
        <v>353</v>
      </c>
      <c r="BR946" s="5" t="s">
        <v>822</v>
      </c>
    </row>
    <row r="947" spans="1:70" x14ac:dyDescent="0.25">
      <c r="A947" s="91">
        <v>810</v>
      </c>
      <c r="B947" s="229" t="s">
        <v>819</v>
      </c>
      <c r="C947" s="259" t="s">
        <v>820</v>
      </c>
      <c r="D947" s="229" t="s">
        <v>2820</v>
      </c>
      <c r="E947" s="3" t="s">
        <v>355</v>
      </c>
      <c r="F947" s="26" t="s">
        <v>102</v>
      </c>
      <c r="G947" s="26" t="s">
        <v>75</v>
      </c>
      <c r="H947" s="26" t="s">
        <v>429</v>
      </c>
      <c r="J947" s="22">
        <v>500</v>
      </c>
      <c r="L947" s="28" t="s">
        <v>57</v>
      </c>
      <c r="M947" s="22" t="s">
        <v>58</v>
      </c>
      <c r="N947" s="22" t="s">
        <v>2815</v>
      </c>
      <c r="O947" s="22" t="s">
        <v>59</v>
      </c>
      <c r="P947" s="22" t="s">
        <v>1114</v>
      </c>
      <c r="R947" s="23" t="s">
        <v>2816</v>
      </c>
      <c r="V947" s="25" t="s">
        <v>61</v>
      </c>
      <c r="Z947" s="83" t="s">
        <v>62</v>
      </c>
      <c r="AA947" s="6">
        <v>1</v>
      </c>
      <c r="BQ947" s="6" t="s">
        <v>353</v>
      </c>
      <c r="BR947" s="5" t="s">
        <v>822</v>
      </c>
    </row>
    <row r="948" spans="1:70" x14ac:dyDescent="0.25">
      <c r="A948" s="91">
        <v>811</v>
      </c>
      <c r="B948" s="229" t="s">
        <v>819</v>
      </c>
      <c r="C948" s="259" t="s">
        <v>820</v>
      </c>
      <c r="D948" s="229" t="s">
        <v>2821</v>
      </c>
      <c r="E948" s="3" t="s">
        <v>355</v>
      </c>
      <c r="F948" s="26" t="s">
        <v>102</v>
      </c>
      <c r="G948" s="26" t="s">
        <v>75</v>
      </c>
      <c r="H948" s="26" t="s">
        <v>429</v>
      </c>
      <c r="J948" s="22">
        <v>500</v>
      </c>
      <c r="L948" s="28" t="s">
        <v>57</v>
      </c>
      <c r="M948" s="22" t="s">
        <v>58</v>
      </c>
      <c r="N948" s="22" t="s">
        <v>2815</v>
      </c>
      <c r="O948" s="22" t="s">
        <v>59</v>
      </c>
      <c r="P948" s="22" t="s">
        <v>1114</v>
      </c>
      <c r="R948" s="23" t="s">
        <v>2816</v>
      </c>
      <c r="V948" s="25" t="s">
        <v>61</v>
      </c>
      <c r="Z948" s="83" t="s">
        <v>62</v>
      </c>
      <c r="AA948" s="6">
        <v>1</v>
      </c>
      <c r="BQ948" s="6" t="s">
        <v>353</v>
      </c>
      <c r="BR948" s="5" t="s">
        <v>822</v>
      </c>
    </row>
    <row r="949" spans="1:70" x14ac:dyDescent="0.25">
      <c r="A949" s="91">
        <v>812</v>
      </c>
      <c r="B949" s="229" t="s">
        <v>819</v>
      </c>
      <c r="C949" s="259" t="s">
        <v>820</v>
      </c>
      <c r="D949" s="229" t="s">
        <v>2822</v>
      </c>
      <c r="E949" s="3" t="s">
        <v>355</v>
      </c>
      <c r="F949" s="26" t="s">
        <v>102</v>
      </c>
      <c r="G949" s="26" t="s">
        <v>75</v>
      </c>
      <c r="H949" s="26" t="s">
        <v>429</v>
      </c>
      <c r="J949" s="22">
        <v>500</v>
      </c>
      <c r="L949" s="28" t="s">
        <v>57</v>
      </c>
      <c r="M949" s="22" t="s">
        <v>58</v>
      </c>
      <c r="N949" s="22" t="s">
        <v>2815</v>
      </c>
      <c r="O949" s="22" t="s">
        <v>59</v>
      </c>
      <c r="P949" s="22" t="s">
        <v>1114</v>
      </c>
      <c r="R949" s="23" t="s">
        <v>2816</v>
      </c>
      <c r="V949" s="25" t="s">
        <v>61</v>
      </c>
      <c r="Z949" s="83" t="s">
        <v>62</v>
      </c>
      <c r="AA949" s="6">
        <v>1</v>
      </c>
      <c r="BQ949" s="6" t="s">
        <v>353</v>
      </c>
      <c r="BR949" s="5" t="s">
        <v>822</v>
      </c>
    </row>
    <row r="950" spans="1:70" x14ac:dyDescent="0.25">
      <c r="A950" s="91">
        <v>813</v>
      </c>
      <c r="B950" s="229" t="s">
        <v>819</v>
      </c>
      <c r="C950" s="259" t="s">
        <v>820</v>
      </c>
      <c r="D950" s="229" t="s">
        <v>2823</v>
      </c>
      <c r="E950" s="3" t="s">
        <v>355</v>
      </c>
      <c r="F950" s="26" t="s">
        <v>102</v>
      </c>
      <c r="G950" s="26" t="s">
        <v>55</v>
      </c>
      <c r="H950" s="26" t="s">
        <v>1944</v>
      </c>
      <c r="J950" s="22">
        <v>500</v>
      </c>
      <c r="L950" s="28" t="s">
        <v>57</v>
      </c>
      <c r="M950" s="22" t="s">
        <v>58</v>
      </c>
      <c r="N950" s="22" t="s">
        <v>2815</v>
      </c>
      <c r="O950" s="22" t="s">
        <v>59</v>
      </c>
      <c r="P950" s="22" t="s">
        <v>1114</v>
      </c>
      <c r="R950" s="23" t="s">
        <v>2816</v>
      </c>
      <c r="V950" s="25" t="s">
        <v>61</v>
      </c>
      <c r="Z950" s="83" t="s">
        <v>62</v>
      </c>
      <c r="AA950" s="6">
        <v>12</v>
      </c>
      <c r="AB950" s="6">
        <v>9</v>
      </c>
      <c r="AI950" s="5">
        <v>18</v>
      </c>
      <c r="AJ950" s="5">
        <v>29</v>
      </c>
      <c r="AQ950" s="6">
        <v>50</v>
      </c>
      <c r="AR950" s="6">
        <v>73</v>
      </c>
      <c r="BQ950" s="6" t="s">
        <v>353</v>
      </c>
      <c r="BR950" s="5" t="s">
        <v>822</v>
      </c>
    </row>
    <row r="951" spans="1:70" x14ac:dyDescent="0.25">
      <c r="A951" s="91">
        <v>814</v>
      </c>
      <c r="B951" s="229" t="s">
        <v>819</v>
      </c>
      <c r="C951" s="259" t="s">
        <v>2824</v>
      </c>
      <c r="D951" s="229" t="s">
        <v>2825</v>
      </c>
      <c r="E951" s="3" t="s">
        <v>355</v>
      </c>
      <c r="F951" s="26" t="s">
        <v>102</v>
      </c>
      <c r="G951" s="26" t="s">
        <v>75</v>
      </c>
      <c r="H951" s="26" t="s">
        <v>429</v>
      </c>
      <c r="J951" s="22">
        <v>500</v>
      </c>
      <c r="L951" s="28" t="s">
        <v>57</v>
      </c>
      <c r="M951" s="22" t="s">
        <v>58</v>
      </c>
      <c r="N951" s="22" t="s">
        <v>2815</v>
      </c>
      <c r="O951" s="22" t="s">
        <v>59</v>
      </c>
      <c r="P951" s="22" t="s">
        <v>1114</v>
      </c>
      <c r="R951" s="23" t="s">
        <v>2816</v>
      </c>
      <c r="V951" s="25" t="s">
        <v>61</v>
      </c>
      <c r="Z951" s="83" t="s">
        <v>62</v>
      </c>
      <c r="AA951" s="6">
        <v>1</v>
      </c>
      <c r="BQ951" s="6" t="s">
        <v>353</v>
      </c>
      <c r="BR951" s="5" t="s">
        <v>822</v>
      </c>
    </row>
    <row r="952" spans="1:70" x14ac:dyDescent="0.25">
      <c r="A952" s="91">
        <v>815</v>
      </c>
      <c r="B952" s="229" t="s">
        <v>819</v>
      </c>
      <c r="C952" s="259" t="s">
        <v>2826</v>
      </c>
      <c r="D952" s="229" t="s">
        <v>2827</v>
      </c>
      <c r="E952" s="3" t="s">
        <v>355</v>
      </c>
      <c r="F952" s="26" t="s">
        <v>102</v>
      </c>
      <c r="G952" s="26" t="s">
        <v>75</v>
      </c>
      <c r="H952" s="26" t="s">
        <v>429</v>
      </c>
      <c r="J952" s="22">
        <v>500</v>
      </c>
      <c r="L952" s="28" t="s">
        <v>57</v>
      </c>
      <c r="M952" s="22" t="s">
        <v>58</v>
      </c>
      <c r="N952" s="22" t="s">
        <v>2815</v>
      </c>
      <c r="O952" s="22" t="s">
        <v>59</v>
      </c>
      <c r="P952" s="22" t="s">
        <v>1114</v>
      </c>
      <c r="R952" s="23" t="s">
        <v>2816</v>
      </c>
      <c r="V952" s="25" t="s">
        <v>61</v>
      </c>
      <c r="Z952" s="83" t="s">
        <v>62</v>
      </c>
      <c r="AA952" s="6">
        <v>1</v>
      </c>
      <c r="BQ952" s="6" t="s">
        <v>353</v>
      </c>
      <c r="BR952" s="5" t="s">
        <v>822</v>
      </c>
    </row>
    <row r="953" spans="1:70" x14ac:dyDescent="0.25">
      <c r="A953" s="91">
        <v>816</v>
      </c>
      <c r="B953" s="229" t="s">
        <v>819</v>
      </c>
      <c r="C953" s="259" t="s">
        <v>2828</v>
      </c>
      <c r="D953" s="229" t="s">
        <v>2829</v>
      </c>
      <c r="E953" s="3" t="s">
        <v>355</v>
      </c>
      <c r="F953" s="26" t="s">
        <v>102</v>
      </c>
      <c r="G953" s="26" t="s">
        <v>75</v>
      </c>
      <c r="H953" s="26" t="s">
        <v>429</v>
      </c>
      <c r="J953" s="22">
        <v>500</v>
      </c>
      <c r="L953" s="28" t="s">
        <v>57</v>
      </c>
      <c r="M953" s="22" t="s">
        <v>58</v>
      </c>
      <c r="N953" s="22" t="s">
        <v>2815</v>
      </c>
      <c r="O953" s="22" t="s">
        <v>59</v>
      </c>
      <c r="P953" s="22" t="s">
        <v>1114</v>
      </c>
      <c r="R953" s="23" t="s">
        <v>2816</v>
      </c>
      <c r="V953" s="25" t="s">
        <v>61</v>
      </c>
      <c r="Z953" s="83" t="s">
        <v>62</v>
      </c>
      <c r="AA953" s="6">
        <v>1</v>
      </c>
      <c r="BQ953" s="6" t="s">
        <v>353</v>
      </c>
      <c r="BR953" s="5" t="s">
        <v>822</v>
      </c>
    </row>
    <row r="954" spans="1:70" x14ac:dyDescent="0.25">
      <c r="A954" s="91">
        <v>817</v>
      </c>
      <c r="B954" s="229" t="s">
        <v>819</v>
      </c>
      <c r="C954" s="259" t="s">
        <v>2830</v>
      </c>
      <c r="D954" s="229" t="s">
        <v>2831</v>
      </c>
      <c r="E954" s="3" t="s">
        <v>355</v>
      </c>
      <c r="F954" s="26" t="s">
        <v>102</v>
      </c>
      <c r="G954" s="26" t="s">
        <v>75</v>
      </c>
      <c r="H954" s="26" t="s">
        <v>429</v>
      </c>
      <c r="J954" s="22">
        <v>500</v>
      </c>
      <c r="L954" s="28" t="s">
        <v>57</v>
      </c>
      <c r="M954" s="22" t="s">
        <v>58</v>
      </c>
      <c r="N954" s="22" t="s">
        <v>2815</v>
      </c>
      <c r="O954" s="22" t="s">
        <v>59</v>
      </c>
      <c r="P954" s="22" t="s">
        <v>1114</v>
      </c>
      <c r="R954" s="23" t="s">
        <v>2816</v>
      </c>
      <c r="V954" s="25" t="s">
        <v>61</v>
      </c>
      <c r="Z954" s="83" t="s">
        <v>62</v>
      </c>
      <c r="AA954" s="6">
        <v>1</v>
      </c>
      <c r="BQ954" s="6" t="s">
        <v>353</v>
      </c>
      <c r="BR954" s="5" t="s">
        <v>822</v>
      </c>
    </row>
    <row r="955" spans="1:70" x14ac:dyDescent="0.25">
      <c r="A955" s="91">
        <v>818</v>
      </c>
      <c r="B955" s="229" t="s">
        <v>819</v>
      </c>
      <c r="C955" s="259" t="s">
        <v>2832</v>
      </c>
      <c r="D955" s="229" t="s">
        <v>2833</v>
      </c>
      <c r="E955" s="3" t="s">
        <v>355</v>
      </c>
      <c r="F955" s="26" t="s">
        <v>102</v>
      </c>
      <c r="G955" s="26" t="s">
        <v>75</v>
      </c>
      <c r="H955" s="26" t="s">
        <v>429</v>
      </c>
      <c r="J955" s="22">
        <v>500</v>
      </c>
      <c r="L955" s="28" t="s">
        <v>57</v>
      </c>
      <c r="M955" s="22" t="s">
        <v>58</v>
      </c>
      <c r="N955" s="22" t="s">
        <v>2815</v>
      </c>
      <c r="O955" s="22" t="s">
        <v>59</v>
      </c>
      <c r="P955" s="22" t="s">
        <v>1114</v>
      </c>
      <c r="R955" s="23" t="s">
        <v>2816</v>
      </c>
      <c r="V955" s="25" t="s">
        <v>61</v>
      </c>
      <c r="Z955" s="83" t="s">
        <v>62</v>
      </c>
      <c r="AA955" s="6">
        <v>1</v>
      </c>
      <c r="BQ955" s="6" t="s">
        <v>353</v>
      </c>
      <c r="BR955" s="5" t="s">
        <v>822</v>
      </c>
    </row>
    <row r="956" spans="1:70" x14ac:dyDescent="0.25">
      <c r="A956" s="91">
        <v>819</v>
      </c>
      <c r="B956" s="229" t="s">
        <v>819</v>
      </c>
      <c r="C956" s="259" t="s">
        <v>2834</v>
      </c>
      <c r="D956" s="229" t="s">
        <v>2835</v>
      </c>
      <c r="E956" s="3" t="s">
        <v>355</v>
      </c>
      <c r="F956" s="26" t="s">
        <v>102</v>
      </c>
      <c r="G956" s="26" t="s">
        <v>75</v>
      </c>
      <c r="H956" s="26" t="s">
        <v>429</v>
      </c>
      <c r="J956" s="22">
        <v>500</v>
      </c>
      <c r="L956" s="28" t="s">
        <v>57</v>
      </c>
      <c r="M956" s="22" t="s">
        <v>58</v>
      </c>
      <c r="N956" s="22" t="s">
        <v>2815</v>
      </c>
      <c r="O956" s="22" t="s">
        <v>59</v>
      </c>
      <c r="P956" s="22" t="s">
        <v>1114</v>
      </c>
      <c r="R956" s="23" t="s">
        <v>2816</v>
      </c>
      <c r="V956" s="25" t="s">
        <v>61</v>
      </c>
      <c r="Z956" s="83" t="s">
        <v>62</v>
      </c>
      <c r="AA956" s="6">
        <v>1</v>
      </c>
      <c r="BQ956" s="6" t="s">
        <v>353</v>
      </c>
      <c r="BR956" s="5" t="s">
        <v>822</v>
      </c>
    </row>
    <row r="957" spans="1:70" x14ac:dyDescent="0.25">
      <c r="A957" s="91">
        <v>820</v>
      </c>
      <c r="B957" s="229" t="s">
        <v>819</v>
      </c>
      <c r="C957" s="259" t="s">
        <v>2836</v>
      </c>
      <c r="D957" s="229" t="s">
        <v>2837</v>
      </c>
      <c r="E957" s="3" t="s">
        <v>355</v>
      </c>
      <c r="F957" s="26" t="s">
        <v>102</v>
      </c>
      <c r="G957" s="26" t="s">
        <v>75</v>
      </c>
      <c r="H957" s="26" t="s">
        <v>429</v>
      </c>
      <c r="J957" s="22">
        <v>500</v>
      </c>
      <c r="L957" s="28" t="s">
        <v>57</v>
      </c>
      <c r="M957" s="22" t="s">
        <v>58</v>
      </c>
      <c r="N957" s="22" t="s">
        <v>2815</v>
      </c>
      <c r="O957" s="22" t="s">
        <v>59</v>
      </c>
      <c r="P957" s="22" t="s">
        <v>1114</v>
      </c>
      <c r="R957" s="23" t="s">
        <v>2816</v>
      </c>
      <c r="V957" s="25" t="s">
        <v>61</v>
      </c>
      <c r="Z957" s="83" t="s">
        <v>62</v>
      </c>
      <c r="AA957" s="6">
        <v>1</v>
      </c>
      <c r="BQ957" s="6" t="s">
        <v>353</v>
      </c>
      <c r="BR957" s="5" t="s">
        <v>822</v>
      </c>
    </row>
    <row r="958" spans="1:70" x14ac:dyDescent="0.25">
      <c r="A958" s="91">
        <v>821</v>
      </c>
      <c r="B958" s="229" t="s">
        <v>819</v>
      </c>
      <c r="C958" s="259" t="s">
        <v>2838</v>
      </c>
      <c r="D958" s="229" t="s">
        <v>2839</v>
      </c>
      <c r="E958" s="3" t="s">
        <v>355</v>
      </c>
      <c r="F958" s="26" t="s">
        <v>102</v>
      </c>
      <c r="G958" s="26" t="s">
        <v>75</v>
      </c>
      <c r="H958" s="26" t="s">
        <v>429</v>
      </c>
      <c r="J958" s="22">
        <v>500</v>
      </c>
      <c r="L958" s="28" t="s">
        <v>57</v>
      </c>
      <c r="M958" s="22" t="s">
        <v>58</v>
      </c>
      <c r="N958" s="22" t="s">
        <v>2815</v>
      </c>
      <c r="O958" s="22" t="s">
        <v>59</v>
      </c>
      <c r="P958" s="22" t="s">
        <v>1114</v>
      </c>
      <c r="R958" s="23" t="s">
        <v>2816</v>
      </c>
      <c r="V958" s="25" t="s">
        <v>61</v>
      </c>
      <c r="Z958" s="83" t="s">
        <v>62</v>
      </c>
      <c r="AA958" s="6">
        <v>1</v>
      </c>
      <c r="BQ958" s="6" t="s">
        <v>353</v>
      </c>
      <c r="BR958" s="5" t="s">
        <v>822</v>
      </c>
    </row>
    <row r="959" spans="1:70" x14ac:dyDescent="0.25">
      <c r="A959" s="91">
        <v>822</v>
      </c>
      <c r="B959" s="229" t="s">
        <v>819</v>
      </c>
      <c r="C959" s="259" t="s">
        <v>2840</v>
      </c>
      <c r="D959" s="229" t="s">
        <v>2841</v>
      </c>
      <c r="E959" s="3" t="s">
        <v>355</v>
      </c>
      <c r="F959" s="26" t="s">
        <v>102</v>
      </c>
      <c r="G959" s="26" t="s">
        <v>75</v>
      </c>
      <c r="H959" s="26" t="s">
        <v>429</v>
      </c>
      <c r="J959" s="22">
        <v>500</v>
      </c>
      <c r="L959" s="28" t="s">
        <v>57</v>
      </c>
      <c r="M959" s="22" t="s">
        <v>58</v>
      </c>
      <c r="N959" s="22" t="s">
        <v>2815</v>
      </c>
      <c r="O959" s="22" t="s">
        <v>59</v>
      </c>
      <c r="P959" s="22" t="s">
        <v>1114</v>
      </c>
      <c r="R959" s="23" t="s">
        <v>2816</v>
      </c>
      <c r="V959" s="25" t="s">
        <v>61</v>
      </c>
      <c r="Z959" s="83" t="s">
        <v>62</v>
      </c>
      <c r="AA959" s="6">
        <v>1</v>
      </c>
      <c r="BQ959" s="6" t="s">
        <v>353</v>
      </c>
      <c r="BR959" s="5" t="s">
        <v>822</v>
      </c>
    </row>
    <row r="960" spans="1:70" x14ac:dyDescent="0.25">
      <c r="A960" s="91">
        <v>823</v>
      </c>
      <c r="B960" s="229" t="s">
        <v>819</v>
      </c>
      <c r="C960" s="259" t="s">
        <v>2842</v>
      </c>
      <c r="D960" s="229" t="s">
        <v>2843</v>
      </c>
      <c r="E960" s="3" t="s">
        <v>355</v>
      </c>
      <c r="F960" s="26" t="s">
        <v>102</v>
      </c>
      <c r="G960" s="26" t="s">
        <v>75</v>
      </c>
      <c r="H960" s="26" t="s">
        <v>429</v>
      </c>
      <c r="J960" s="22">
        <v>500</v>
      </c>
      <c r="L960" s="28" t="s">
        <v>57</v>
      </c>
      <c r="M960" s="22" t="s">
        <v>58</v>
      </c>
      <c r="N960" s="22" t="s">
        <v>2815</v>
      </c>
      <c r="O960" s="22" t="s">
        <v>59</v>
      </c>
      <c r="P960" s="22" t="s">
        <v>1114</v>
      </c>
      <c r="R960" s="23" t="s">
        <v>2816</v>
      </c>
      <c r="V960" s="25" t="s">
        <v>61</v>
      </c>
      <c r="Z960" s="83" t="s">
        <v>62</v>
      </c>
      <c r="AA960" s="6">
        <v>1</v>
      </c>
      <c r="BQ960" s="6" t="s">
        <v>353</v>
      </c>
      <c r="BR960" s="5" t="s">
        <v>822</v>
      </c>
    </row>
    <row r="961" spans="1:70" x14ac:dyDescent="0.25">
      <c r="A961" s="91">
        <v>824</v>
      </c>
      <c r="B961" s="229" t="s">
        <v>819</v>
      </c>
      <c r="C961" s="259" t="s">
        <v>2844</v>
      </c>
      <c r="D961" s="229" t="s">
        <v>2845</v>
      </c>
      <c r="E961" s="3" t="s">
        <v>355</v>
      </c>
      <c r="F961" s="26" t="s">
        <v>102</v>
      </c>
      <c r="G961" s="26" t="s">
        <v>75</v>
      </c>
      <c r="H961" s="26" t="s">
        <v>429</v>
      </c>
      <c r="J961" s="22">
        <v>500</v>
      </c>
      <c r="L961" s="28" t="s">
        <v>57</v>
      </c>
      <c r="M961" s="22" t="s">
        <v>58</v>
      </c>
      <c r="N961" s="22" t="s">
        <v>2815</v>
      </c>
      <c r="O961" s="22" t="s">
        <v>59</v>
      </c>
      <c r="P961" s="22" t="s">
        <v>1114</v>
      </c>
      <c r="R961" s="23" t="s">
        <v>2816</v>
      </c>
      <c r="V961" s="25" t="s">
        <v>61</v>
      </c>
      <c r="Z961" s="83" t="s">
        <v>62</v>
      </c>
      <c r="AA961" s="6">
        <v>1</v>
      </c>
      <c r="BQ961" s="6" t="s">
        <v>353</v>
      </c>
      <c r="BR961" s="5" t="s">
        <v>822</v>
      </c>
    </row>
    <row r="962" spans="1:70" x14ac:dyDescent="0.25">
      <c r="A962" s="91">
        <v>825</v>
      </c>
      <c r="B962" s="229" t="s">
        <v>819</v>
      </c>
      <c r="C962" s="259" t="s">
        <v>2846</v>
      </c>
      <c r="D962" s="229" t="s">
        <v>2847</v>
      </c>
      <c r="E962" s="3" t="s">
        <v>355</v>
      </c>
      <c r="F962" s="26" t="s">
        <v>102</v>
      </c>
      <c r="G962" s="26" t="s">
        <v>75</v>
      </c>
      <c r="H962" s="26" t="s">
        <v>429</v>
      </c>
      <c r="J962" s="22">
        <v>500</v>
      </c>
      <c r="L962" s="28" t="s">
        <v>57</v>
      </c>
      <c r="M962" s="22" t="s">
        <v>58</v>
      </c>
      <c r="N962" s="22" t="s">
        <v>2815</v>
      </c>
      <c r="O962" s="22" t="s">
        <v>59</v>
      </c>
      <c r="P962" s="22" t="s">
        <v>1114</v>
      </c>
      <c r="R962" s="23" t="s">
        <v>2816</v>
      </c>
      <c r="V962" s="25" t="s">
        <v>61</v>
      </c>
      <c r="Z962" s="83" t="s">
        <v>62</v>
      </c>
      <c r="AA962" s="6">
        <v>1</v>
      </c>
      <c r="BQ962" s="6" t="s">
        <v>353</v>
      </c>
      <c r="BR962" s="5" t="s">
        <v>822</v>
      </c>
    </row>
    <row r="963" spans="1:70" ht="13.8" x14ac:dyDescent="0.25">
      <c r="A963" s="91">
        <v>826</v>
      </c>
      <c r="B963" s="229" t="s">
        <v>2871</v>
      </c>
      <c r="C963" s="266" t="s">
        <v>2872</v>
      </c>
      <c r="D963" s="229" t="s">
        <v>2875</v>
      </c>
      <c r="E963" s="3" t="s">
        <v>355</v>
      </c>
      <c r="F963" s="26" t="s">
        <v>102</v>
      </c>
      <c r="G963" s="26" t="s">
        <v>55</v>
      </c>
      <c r="H963" s="26" t="s">
        <v>156</v>
      </c>
      <c r="J963" s="22">
        <v>250</v>
      </c>
      <c r="L963" s="28" t="s">
        <v>57</v>
      </c>
      <c r="M963" s="22" t="s">
        <v>58</v>
      </c>
      <c r="N963" s="22">
        <v>0</v>
      </c>
      <c r="O963" s="22" t="s">
        <v>59</v>
      </c>
      <c r="P963" s="22" t="s">
        <v>78</v>
      </c>
      <c r="Q963" s="177" t="s">
        <v>1850</v>
      </c>
      <c r="R963" s="23" t="s">
        <v>2873</v>
      </c>
      <c r="Z963" s="83" t="s">
        <v>62</v>
      </c>
      <c r="AA963" s="6">
        <v>8</v>
      </c>
      <c r="AC963" s="5">
        <v>28</v>
      </c>
      <c r="AD963" s="163" t="s">
        <v>79</v>
      </c>
      <c r="AE963" s="163" t="s">
        <v>334</v>
      </c>
      <c r="AF963" s="163">
        <v>7</v>
      </c>
      <c r="AG963" s="163" t="s">
        <v>79</v>
      </c>
      <c r="AH963" s="163" t="s">
        <v>116</v>
      </c>
      <c r="BQ963" s="6" t="s">
        <v>194</v>
      </c>
      <c r="BR963" s="163" t="s">
        <v>2874</v>
      </c>
    </row>
    <row r="964" spans="1:70" ht="13.8" x14ac:dyDescent="0.25">
      <c r="A964" s="91">
        <v>827</v>
      </c>
      <c r="B964" s="229" t="s">
        <v>2871</v>
      </c>
      <c r="C964" s="266" t="s">
        <v>2872</v>
      </c>
      <c r="D964" s="229" t="s">
        <v>2876</v>
      </c>
      <c r="E964" s="3" t="s">
        <v>355</v>
      </c>
      <c r="F964" s="26" t="s">
        <v>102</v>
      </c>
      <c r="G964" s="26" t="s">
        <v>55</v>
      </c>
      <c r="H964" s="179" t="s">
        <v>156</v>
      </c>
      <c r="J964" s="22">
        <v>1000</v>
      </c>
      <c r="L964" s="28" t="s">
        <v>57</v>
      </c>
      <c r="M964" s="22" t="s">
        <v>58</v>
      </c>
      <c r="N964" s="22">
        <v>0</v>
      </c>
      <c r="O964" s="22" t="s">
        <v>59</v>
      </c>
      <c r="P964" s="22" t="s">
        <v>78</v>
      </c>
      <c r="Q964" s="177" t="s">
        <v>1850</v>
      </c>
      <c r="R964" s="177" t="s">
        <v>2873</v>
      </c>
      <c r="Z964" s="83" t="s">
        <v>62</v>
      </c>
      <c r="AA964" s="6">
        <v>8</v>
      </c>
      <c r="AC964" s="5">
        <v>28</v>
      </c>
      <c r="AD964" s="163" t="s">
        <v>79</v>
      </c>
      <c r="AE964" s="163" t="s">
        <v>334</v>
      </c>
      <c r="AF964" s="163">
        <v>7</v>
      </c>
      <c r="AG964" s="163" t="s">
        <v>79</v>
      </c>
      <c r="AH964" s="163" t="s">
        <v>116</v>
      </c>
      <c r="BQ964" s="164" t="s">
        <v>194</v>
      </c>
      <c r="BR964" s="163" t="s">
        <v>2874</v>
      </c>
    </row>
    <row r="965" spans="1:70" ht="13.8" x14ac:dyDescent="0.25">
      <c r="A965" s="91">
        <v>828</v>
      </c>
      <c r="B965" s="229" t="s">
        <v>2871</v>
      </c>
      <c r="C965" s="266" t="s">
        <v>2872</v>
      </c>
      <c r="D965" s="229" t="s">
        <v>2877</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2874</v>
      </c>
    </row>
    <row r="966" spans="1:70" ht="13.8" x14ac:dyDescent="0.25">
      <c r="A966" s="91">
        <v>829</v>
      </c>
      <c r="B966" s="229" t="s">
        <v>2871</v>
      </c>
      <c r="C966" s="266" t="s">
        <v>2872</v>
      </c>
      <c r="D966" s="229" t="s">
        <v>2878</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2874</v>
      </c>
    </row>
    <row r="967" spans="1:70" ht="13.8" x14ac:dyDescent="0.25">
      <c r="A967" s="91">
        <v>830</v>
      </c>
      <c r="B967" s="229" t="s">
        <v>2880</v>
      </c>
      <c r="C967" s="266" t="s">
        <v>2881</v>
      </c>
      <c r="D967" s="229" t="s">
        <v>2882</v>
      </c>
      <c r="E967" s="3" t="s">
        <v>355</v>
      </c>
      <c r="F967" s="26" t="s">
        <v>54</v>
      </c>
      <c r="G967" s="26" t="s">
        <v>55</v>
      </c>
      <c r="H967" s="26" t="s">
        <v>237</v>
      </c>
      <c r="J967" s="22">
        <v>1500</v>
      </c>
      <c r="L967" s="28" t="s">
        <v>57</v>
      </c>
      <c r="M967" s="22" t="s">
        <v>58</v>
      </c>
      <c r="N967" s="22">
        <v>0</v>
      </c>
      <c r="O967" s="22" t="s">
        <v>59</v>
      </c>
      <c r="P967" s="22" t="s">
        <v>78</v>
      </c>
      <c r="Q967" s="177" t="s">
        <v>1850</v>
      </c>
      <c r="R967" s="23" t="s">
        <v>2883</v>
      </c>
      <c r="V967" s="25" t="s">
        <v>2884</v>
      </c>
      <c r="W967" s="65">
        <v>1</v>
      </c>
      <c r="Y967" s="25" t="s">
        <v>2885</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2886</v>
      </c>
      <c r="BR967" s="5" t="s">
        <v>2887</v>
      </c>
    </row>
    <row r="968" spans="1:70" ht="13.8" x14ac:dyDescent="0.25">
      <c r="A968" s="91">
        <v>831</v>
      </c>
      <c r="B968" s="229" t="s">
        <v>2888</v>
      </c>
      <c r="C968" s="266" t="s">
        <v>2889</v>
      </c>
      <c r="D968" s="229" t="s">
        <v>2891</v>
      </c>
      <c r="E968" s="3" t="s">
        <v>355</v>
      </c>
      <c r="F968" s="26" t="s">
        <v>102</v>
      </c>
      <c r="G968" s="26" t="s">
        <v>55</v>
      </c>
      <c r="H968" s="26" t="s">
        <v>156</v>
      </c>
      <c r="J968" s="22">
        <v>500</v>
      </c>
      <c r="L968" s="28" t="s">
        <v>57</v>
      </c>
      <c r="M968" s="22" t="s">
        <v>58</v>
      </c>
      <c r="N968" s="22">
        <v>0</v>
      </c>
      <c r="O968" s="22" t="s">
        <v>59</v>
      </c>
      <c r="P968" s="22" t="s">
        <v>78</v>
      </c>
      <c r="Q968" s="177" t="s">
        <v>1850</v>
      </c>
      <c r="R968" s="23" t="s">
        <v>2890</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2886</v>
      </c>
    </row>
    <row r="969" spans="1:70" s="122" customFormat="1" ht="13.8" x14ac:dyDescent="0.25">
      <c r="A969" s="91">
        <v>832</v>
      </c>
      <c r="B969" s="229" t="s">
        <v>2888</v>
      </c>
      <c r="C969" s="266" t="s">
        <v>2889</v>
      </c>
      <c r="D969" s="229" t="s">
        <v>2891</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2890</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2886</v>
      </c>
      <c r="BR969" s="163"/>
    </row>
    <row r="970" spans="1:70" ht="13.8" x14ac:dyDescent="0.25">
      <c r="A970" s="91">
        <v>833</v>
      </c>
      <c r="B970" s="229" t="s">
        <v>2888</v>
      </c>
      <c r="C970" s="266" t="s">
        <v>2889</v>
      </c>
      <c r="D970" s="229" t="s">
        <v>2892</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2890</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2886</v>
      </c>
    </row>
    <row r="971" spans="1:70" ht="13.8" x14ac:dyDescent="0.25">
      <c r="A971" s="91">
        <v>834</v>
      </c>
      <c r="B971" s="229" t="s">
        <v>2888</v>
      </c>
      <c r="C971" s="266" t="s">
        <v>2889</v>
      </c>
      <c r="D971" s="229" t="s">
        <v>2892</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2890</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2886</v>
      </c>
    </row>
    <row r="972" spans="1:70" ht="13.8" x14ac:dyDescent="0.25">
      <c r="A972" s="91">
        <v>835</v>
      </c>
      <c r="B972" s="229" t="s">
        <v>2894</v>
      </c>
      <c r="C972" s="266" t="s">
        <v>2893</v>
      </c>
      <c r="D972" s="229" t="s">
        <v>2882</v>
      </c>
      <c r="E972" s="3" t="s">
        <v>355</v>
      </c>
      <c r="F972" s="26" t="s">
        <v>102</v>
      </c>
      <c r="G972" s="26" t="s">
        <v>55</v>
      </c>
      <c r="H972" s="26" t="s">
        <v>56</v>
      </c>
      <c r="J972" s="22">
        <v>500</v>
      </c>
      <c r="L972" s="180" t="s">
        <v>57</v>
      </c>
      <c r="M972" s="176" t="s">
        <v>58</v>
      </c>
      <c r="N972" s="176">
        <v>0</v>
      </c>
      <c r="O972" s="176" t="s">
        <v>59</v>
      </c>
      <c r="P972" s="176" t="s">
        <v>78</v>
      </c>
      <c r="Q972" s="177" t="s">
        <v>1850</v>
      </c>
      <c r="R972" s="23" t="s">
        <v>2895</v>
      </c>
      <c r="V972" s="165" t="s">
        <v>2884</v>
      </c>
      <c r="W972" s="65">
        <v>2</v>
      </c>
      <c r="X972" s="106" t="s">
        <v>415</v>
      </c>
      <c r="Y972" s="25" t="s">
        <v>516</v>
      </c>
      <c r="Z972" s="83" t="s">
        <v>62</v>
      </c>
      <c r="AA972" s="6">
        <v>6</v>
      </c>
      <c r="AB972" s="6">
        <v>3</v>
      </c>
      <c r="AD972" s="163" t="s">
        <v>79</v>
      </c>
      <c r="AI972" s="5">
        <v>20</v>
      </c>
      <c r="AJ972" s="5">
        <v>30</v>
      </c>
      <c r="BQ972" s="6" t="s">
        <v>2886</v>
      </c>
    </row>
    <row r="973" spans="1:70" ht="13.8" x14ac:dyDescent="0.25">
      <c r="A973" s="91">
        <v>836</v>
      </c>
      <c r="B973" s="229" t="s">
        <v>2897</v>
      </c>
      <c r="C973" s="266" t="s">
        <v>2898</v>
      </c>
      <c r="D973" s="229" t="s">
        <v>2882</v>
      </c>
      <c r="E973" s="3" t="s">
        <v>355</v>
      </c>
      <c r="F973" s="26" t="s">
        <v>102</v>
      </c>
      <c r="G973" s="26" t="s">
        <v>55</v>
      </c>
      <c r="H973" s="179" t="s">
        <v>56</v>
      </c>
      <c r="I973" s="179"/>
      <c r="J973" s="176">
        <v>500</v>
      </c>
      <c r="K973" s="180"/>
      <c r="L973" s="180" t="s">
        <v>57</v>
      </c>
      <c r="M973" s="176" t="s">
        <v>58</v>
      </c>
      <c r="N973" s="176" t="s">
        <v>2899</v>
      </c>
      <c r="O973" s="176" t="s">
        <v>59</v>
      </c>
      <c r="P973" s="176" t="s">
        <v>78</v>
      </c>
      <c r="Q973" s="177" t="s">
        <v>1850</v>
      </c>
      <c r="R973" s="177" t="s">
        <v>2896</v>
      </c>
      <c r="V973" s="25" t="s">
        <v>435</v>
      </c>
      <c r="Y973" s="25" t="s">
        <v>2900</v>
      </c>
      <c r="Z973" s="83" t="s">
        <v>62</v>
      </c>
      <c r="AA973" s="6">
        <v>10</v>
      </c>
      <c r="AB973" s="6">
        <v>5</v>
      </c>
      <c r="AD973" s="5" t="s">
        <v>79</v>
      </c>
      <c r="AI973" s="5">
        <v>21</v>
      </c>
      <c r="AJ973" s="5">
        <v>30</v>
      </c>
      <c r="BQ973" s="6" t="s">
        <v>1824</v>
      </c>
    </row>
    <row r="974" spans="1:70" ht="13.8" x14ac:dyDescent="0.25">
      <c r="A974" s="91">
        <v>837</v>
      </c>
      <c r="B974" s="229" t="s">
        <v>2901</v>
      </c>
      <c r="C974" s="266" t="s">
        <v>2902</v>
      </c>
      <c r="D974" s="229" t="s">
        <v>2905</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3.8" x14ac:dyDescent="0.25">
      <c r="A975" s="91">
        <v>838</v>
      </c>
      <c r="B975" s="229" t="s">
        <v>2901</v>
      </c>
      <c r="C975" s="266" t="s">
        <v>2902</v>
      </c>
      <c r="D975" s="229" t="s">
        <v>2903</v>
      </c>
      <c r="E975" s="3" t="s">
        <v>355</v>
      </c>
      <c r="F975" s="26" t="s">
        <v>54</v>
      </c>
      <c r="G975" s="26" t="s">
        <v>55</v>
      </c>
      <c r="H975" s="26" t="s">
        <v>2904</v>
      </c>
      <c r="J975" s="176">
        <v>500</v>
      </c>
      <c r="K975" s="180"/>
      <c r="L975" s="180" t="s">
        <v>57</v>
      </c>
      <c r="M975" s="22" t="s">
        <v>77</v>
      </c>
      <c r="N975" s="22">
        <v>0</v>
      </c>
      <c r="O975" s="176" t="s">
        <v>59</v>
      </c>
      <c r="P975" s="176" t="s">
        <v>78</v>
      </c>
      <c r="Q975" s="177" t="s">
        <v>1820</v>
      </c>
      <c r="S975" s="24">
        <v>60</v>
      </c>
      <c r="Z975" s="83" t="s">
        <v>62</v>
      </c>
      <c r="AA975" s="6">
        <v>6</v>
      </c>
      <c r="BQ975" s="6" t="s">
        <v>194</v>
      </c>
    </row>
    <row r="976" spans="1:70" ht="13.8" x14ac:dyDescent="0.25">
      <c r="A976" s="91">
        <v>839</v>
      </c>
      <c r="B976" s="229" t="s">
        <v>2906</v>
      </c>
      <c r="C976" s="266" t="s">
        <v>2907</v>
      </c>
      <c r="D976" s="229" t="s">
        <v>2920</v>
      </c>
      <c r="E976" s="3" t="s">
        <v>355</v>
      </c>
      <c r="F976" s="26" t="s">
        <v>54</v>
      </c>
      <c r="G976" s="26" t="s">
        <v>55</v>
      </c>
      <c r="H976" s="26" t="s">
        <v>323</v>
      </c>
      <c r="J976" s="22">
        <v>250</v>
      </c>
      <c r="L976" s="28" t="s">
        <v>57</v>
      </c>
      <c r="M976" s="22" t="s">
        <v>58</v>
      </c>
      <c r="N976" s="22">
        <v>0</v>
      </c>
      <c r="O976" s="22" t="s">
        <v>59</v>
      </c>
      <c r="P976" s="22" t="s">
        <v>78</v>
      </c>
      <c r="Q976" s="177" t="s">
        <v>1850</v>
      </c>
      <c r="R976" s="23" t="s">
        <v>2909</v>
      </c>
      <c r="T976" s="23">
        <v>100</v>
      </c>
      <c r="V976" s="25" t="s">
        <v>61</v>
      </c>
      <c r="W976" s="65">
        <v>12</v>
      </c>
      <c r="X976" s="106" t="s">
        <v>202</v>
      </c>
      <c r="Z976" s="83" t="s">
        <v>62</v>
      </c>
      <c r="AA976" s="6">
        <v>10</v>
      </c>
      <c r="AB976" s="6">
        <v>0</v>
      </c>
      <c r="AD976" s="5" t="s">
        <v>79</v>
      </c>
      <c r="AI976" s="5">
        <v>21</v>
      </c>
      <c r="AJ976" s="5">
        <v>40</v>
      </c>
      <c r="BQ976" s="6" t="s">
        <v>213</v>
      </c>
      <c r="BR976" s="5" t="s">
        <v>2913</v>
      </c>
    </row>
    <row r="977" spans="1:71" ht="13.8" x14ac:dyDescent="0.25">
      <c r="A977" s="91">
        <v>840</v>
      </c>
      <c r="B977" s="229" t="s">
        <v>2906</v>
      </c>
      <c r="C977" s="266" t="s">
        <v>2907</v>
      </c>
      <c r="D977" s="229" t="s">
        <v>2921</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2908</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2913</v>
      </c>
    </row>
    <row r="978" spans="1:71" ht="13.8" x14ac:dyDescent="0.25">
      <c r="A978" s="91">
        <v>841</v>
      </c>
      <c r="B978" s="229" t="s">
        <v>2906</v>
      </c>
      <c r="C978" s="266" t="s">
        <v>2907</v>
      </c>
      <c r="D978" s="229" t="s">
        <v>2922</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2910</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2913</v>
      </c>
    </row>
    <row r="979" spans="1:71" ht="13.8" x14ac:dyDescent="0.25">
      <c r="A979" s="91">
        <v>842</v>
      </c>
      <c r="B979" s="229" t="s">
        <v>2906</v>
      </c>
      <c r="C979" s="266" t="s">
        <v>2907</v>
      </c>
      <c r="D979" s="229" t="s">
        <v>2923</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2911</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2913</v>
      </c>
    </row>
    <row r="980" spans="1:71" ht="13.8" x14ac:dyDescent="0.25">
      <c r="A980" s="91">
        <v>843</v>
      </c>
      <c r="B980" s="229" t="s">
        <v>2906</v>
      </c>
      <c r="C980" s="266" t="s">
        <v>2907</v>
      </c>
      <c r="D980" s="229" t="s">
        <v>2924</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2912</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2913</v>
      </c>
    </row>
    <row r="981" spans="1:71" ht="13.8" x14ac:dyDescent="0.25">
      <c r="A981" s="91">
        <v>844</v>
      </c>
      <c r="B981" s="229" t="s">
        <v>2914</v>
      </c>
      <c r="C981" s="266" t="s">
        <v>2915</v>
      </c>
      <c r="D981" s="229" t="s">
        <v>2919</v>
      </c>
      <c r="E981" s="3" t="s">
        <v>355</v>
      </c>
      <c r="F981" s="26" t="s">
        <v>102</v>
      </c>
      <c r="G981" s="26" t="s">
        <v>55</v>
      </c>
      <c r="H981" s="26" t="s">
        <v>156</v>
      </c>
      <c r="J981" s="22">
        <v>500</v>
      </c>
      <c r="L981" s="28" t="s">
        <v>57</v>
      </c>
      <c r="M981" s="22" t="s">
        <v>58</v>
      </c>
      <c r="N981" s="22" t="s">
        <v>2916</v>
      </c>
      <c r="O981" s="22" t="s">
        <v>59</v>
      </c>
      <c r="P981" s="22" t="s">
        <v>2917</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2918</v>
      </c>
    </row>
    <row r="982" spans="1:71" ht="13.8" x14ac:dyDescent="0.25">
      <c r="A982" s="91">
        <v>845</v>
      </c>
      <c r="B982" s="229" t="s">
        <v>2981</v>
      </c>
      <c r="C982" s="266" t="s">
        <v>2982</v>
      </c>
      <c r="D982" s="229" t="s">
        <v>2983</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2984</v>
      </c>
    </row>
    <row r="983" spans="1:71" ht="13.8" x14ac:dyDescent="0.25">
      <c r="A983" s="91">
        <v>846</v>
      </c>
      <c r="B983" s="229" t="s">
        <v>2987</v>
      </c>
      <c r="C983" s="270" t="s">
        <v>2988</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3.8" x14ac:dyDescent="0.25">
      <c r="A984" s="91">
        <v>847</v>
      </c>
      <c r="B984" s="229" t="s">
        <v>2987</v>
      </c>
      <c r="C984" s="270" t="s">
        <v>2988</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3.8" x14ac:dyDescent="0.25">
      <c r="A985" s="91">
        <v>848</v>
      </c>
      <c r="B985" s="229" t="s">
        <v>2987</v>
      </c>
      <c r="C985" s="270" t="s">
        <v>2988</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3.8" x14ac:dyDescent="0.25">
      <c r="A986" s="91">
        <v>194</v>
      </c>
      <c r="B986" s="229" t="s">
        <v>2990</v>
      </c>
      <c r="C986" s="266" t="s">
        <v>2991</v>
      </c>
      <c r="D986" s="229" t="s">
        <v>2992</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3002</v>
      </c>
    </row>
    <row r="987" spans="1:71" ht="13.8" x14ac:dyDescent="0.25">
      <c r="A987" s="91">
        <v>195</v>
      </c>
      <c r="B987" s="229" t="s">
        <v>2990</v>
      </c>
      <c r="C987" s="266" t="s">
        <v>2991</v>
      </c>
      <c r="D987" s="229" t="s">
        <v>2993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3003</v>
      </c>
    </row>
    <row r="988" spans="1:71" ht="13.8" x14ac:dyDescent="0.25">
      <c r="A988" s="91">
        <v>196</v>
      </c>
      <c r="B988" s="229" t="s">
        <v>2990</v>
      </c>
      <c r="C988" s="266" t="s">
        <v>2991</v>
      </c>
      <c r="D988" s="229" t="s">
        <v>2994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3001</v>
      </c>
    </row>
    <row r="989" spans="1:71" ht="13.8" x14ac:dyDescent="0.25">
      <c r="A989" s="91">
        <v>197</v>
      </c>
      <c r="B989" s="229" t="s">
        <v>2990</v>
      </c>
      <c r="C989" s="266" t="s">
        <v>2991</v>
      </c>
      <c r="D989" s="229" t="s">
        <v>2995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3002</v>
      </c>
    </row>
    <row r="990" spans="1:71" ht="13.8" x14ac:dyDescent="0.25">
      <c r="A990" s="91">
        <v>198</v>
      </c>
      <c r="B990" s="229" t="s">
        <v>2990</v>
      </c>
      <c r="C990" s="266" t="s">
        <v>2991</v>
      </c>
      <c r="D990" s="229" t="s">
        <v>2996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3003</v>
      </c>
    </row>
    <row r="991" spans="1:71" ht="13.8" x14ac:dyDescent="0.25">
      <c r="A991" s="91">
        <v>199</v>
      </c>
      <c r="B991" s="229" t="s">
        <v>2990</v>
      </c>
      <c r="C991" s="266" t="s">
        <v>2991</v>
      </c>
      <c r="D991" s="229" t="s">
        <v>2997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3001</v>
      </c>
    </row>
    <row r="992" spans="1:71" ht="13.8" x14ac:dyDescent="0.25">
      <c r="A992" s="91">
        <v>200</v>
      </c>
      <c r="B992" s="229" t="s">
        <v>2990</v>
      </c>
      <c r="C992" s="266" t="s">
        <v>2991</v>
      </c>
      <c r="D992" s="229" t="s">
        <v>2998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3002</v>
      </c>
    </row>
    <row r="993" spans="1:70" ht="13.8" x14ac:dyDescent="0.25">
      <c r="A993" s="91">
        <v>201</v>
      </c>
      <c r="B993" s="229" t="s">
        <v>2990</v>
      </c>
      <c r="C993" s="266" t="s">
        <v>2991</v>
      </c>
      <c r="D993" s="229" t="s">
        <v>2999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3003</v>
      </c>
    </row>
    <row r="994" spans="1:70" ht="14.4" customHeight="1" x14ac:dyDescent="0.25">
      <c r="A994" s="91">
        <v>202</v>
      </c>
      <c r="B994" s="229" t="s">
        <v>2990</v>
      </c>
      <c r="C994" s="266" t="s">
        <v>2991</v>
      </c>
      <c r="D994" s="229" t="s">
        <v>3000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3001</v>
      </c>
    </row>
    <row r="995" spans="1:70" ht="13.8" x14ac:dyDescent="0.25">
      <c r="A995" s="91">
        <v>203</v>
      </c>
      <c r="B995" s="229" t="s">
        <v>3053</v>
      </c>
      <c r="C995" s="266" t="s">
        <v>3054</v>
      </c>
      <c r="D995" s="229" t="s">
        <v>3057</v>
      </c>
      <c r="E995" s="123" t="s">
        <v>101</v>
      </c>
      <c r="F995" s="179" t="s">
        <v>102</v>
      </c>
      <c r="G995" s="179" t="s">
        <v>55</v>
      </c>
      <c r="H995" s="272" t="s">
        <v>3067</v>
      </c>
      <c r="J995" s="22">
        <v>1</v>
      </c>
      <c r="L995" s="180" t="s">
        <v>57</v>
      </c>
      <c r="M995" s="22" t="s">
        <v>58</v>
      </c>
      <c r="N995" s="22">
        <v>0</v>
      </c>
      <c r="O995" s="176" t="s">
        <v>59</v>
      </c>
      <c r="P995" s="176" t="s">
        <v>78</v>
      </c>
      <c r="R995" s="23" t="s">
        <v>3058</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3.8" x14ac:dyDescent="0.25">
      <c r="A996" s="91">
        <v>204</v>
      </c>
      <c r="B996" s="229" t="s">
        <v>3053</v>
      </c>
      <c r="C996" s="266" t="s">
        <v>3054</v>
      </c>
      <c r="D996" s="229" t="s">
        <v>3055</v>
      </c>
      <c r="E996" s="123" t="s">
        <v>101</v>
      </c>
      <c r="F996" s="179" t="s">
        <v>102</v>
      </c>
      <c r="G996" s="179" t="s">
        <v>55</v>
      </c>
      <c r="H996" s="272" t="s">
        <v>3067</v>
      </c>
      <c r="J996" s="22">
        <v>1</v>
      </c>
      <c r="L996" s="180" t="s">
        <v>57</v>
      </c>
      <c r="M996" s="176" t="s">
        <v>58</v>
      </c>
      <c r="N996" s="22">
        <v>180</v>
      </c>
      <c r="O996" s="176" t="s">
        <v>59</v>
      </c>
      <c r="P996" s="176" t="s">
        <v>78</v>
      </c>
      <c r="R996" s="177" t="s">
        <v>3058</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3.8" x14ac:dyDescent="0.25">
      <c r="A997" s="91">
        <v>205</v>
      </c>
      <c r="B997" s="229" t="s">
        <v>3053</v>
      </c>
      <c r="C997" s="266" t="s">
        <v>3054</v>
      </c>
      <c r="D997" s="229" t="s">
        <v>3056</v>
      </c>
      <c r="E997" s="123" t="s">
        <v>101</v>
      </c>
      <c r="F997" s="179" t="s">
        <v>102</v>
      </c>
      <c r="G997" s="179" t="s">
        <v>55</v>
      </c>
      <c r="H997" s="272" t="s">
        <v>3067</v>
      </c>
      <c r="J997" s="22">
        <v>1</v>
      </c>
      <c r="L997" s="180" t="s">
        <v>57</v>
      </c>
      <c r="M997" s="176" t="s">
        <v>58</v>
      </c>
      <c r="N997" s="176">
        <v>444</v>
      </c>
      <c r="O997" s="176" t="s">
        <v>59</v>
      </c>
      <c r="P997" s="176" t="s">
        <v>78</v>
      </c>
      <c r="R997" s="177" t="s">
        <v>3058</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5">
      <c r="A998" s="91">
        <v>2055</v>
      </c>
      <c r="B998" s="229" t="s">
        <v>3068</v>
      </c>
      <c r="C998" s="259" t="s">
        <v>3069</v>
      </c>
      <c r="D998" s="229" t="s">
        <v>3070</v>
      </c>
      <c r="E998" s="3" t="s">
        <v>382</v>
      </c>
      <c r="F998" s="26" t="s">
        <v>54</v>
      </c>
      <c r="G998" s="26" t="s">
        <v>55</v>
      </c>
      <c r="H998" s="26" t="s">
        <v>56</v>
      </c>
      <c r="J998" s="22">
        <v>10</v>
      </c>
      <c r="L998" s="28" t="s">
        <v>57</v>
      </c>
      <c r="M998" s="22" t="s">
        <v>77</v>
      </c>
      <c r="N998" s="22">
        <v>0</v>
      </c>
      <c r="O998" s="22" t="s">
        <v>59</v>
      </c>
      <c r="P998" s="22" t="s">
        <v>78</v>
      </c>
      <c r="Q998" s="23" t="s">
        <v>2650</v>
      </c>
      <c r="R998" s="23" t="s">
        <v>3071</v>
      </c>
      <c r="S998" s="24">
        <v>10</v>
      </c>
      <c r="V998" s="25" t="s">
        <v>613</v>
      </c>
      <c r="W998" s="65" t="s">
        <v>653</v>
      </c>
      <c r="Z998" s="83" t="s">
        <v>62</v>
      </c>
      <c r="AA998" s="6">
        <v>6</v>
      </c>
      <c r="AB998" s="6">
        <v>2</v>
      </c>
      <c r="AD998" s="5" t="s">
        <v>79</v>
      </c>
      <c r="AI998" s="5">
        <v>24</v>
      </c>
      <c r="AJ998" s="5">
        <v>37</v>
      </c>
      <c r="BQ998" s="6" t="s">
        <v>213</v>
      </c>
      <c r="BR998" s="5" t="s">
        <v>3072</v>
      </c>
    </row>
    <row r="999" spans="1:70" x14ac:dyDescent="0.25">
      <c r="A999" s="91">
        <v>2056</v>
      </c>
      <c r="B999" s="229" t="s">
        <v>3068</v>
      </c>
      <c r="C999" s="259" t="s">
        <v>3069</v>
      </c>
      <c r="D999" s="229" t="s">
        <v>3073</v>
      </c>
      <c r="E999" s="3" t="s">
        <v>382</v>
      </c>
      <c r="F999" s="26" t="s">
        <v>54</v>
      </c>
      <c r="G999" s="26" t="s">
        <v>55</v>
      </c>
      <c r="H999" s="26" t="s">
        <v>56</v>
      </c>
      <c r="J999" s="22">
        <v>10</v>
      </c>
      <c r="L999" s="28" t="s">
        <v>57</v>
      </c>
      <c r="M999" s="22" t="s">
        <v>77</v>
      </c>
      <c r="N999" s="22">
        <v>300</v>
      </c>
      <c r="O999" s="22" t="s">
        <v>59</v>
      </c>
      <c r="P999" s="22" t="s">
        <v>78</v>
      </c>
      <c r="Q999" s="23" t="s">
        <v>2650</v>
      </c>
      <c r="R999" s="23" t="s">
        <v>3071</v>
      </c>
      <c r="S999" s="24">
        <v>10</v>
      </c>
      <c r="V999" s="25" t="s">
        <v>613</v>
      </c>
      <c r="W999" s="65" t="s">
        <v>653</v>
      </c>
      <c r="Z999" s="83" t="s">
        <v>62</v>
      </c>
      <c r="AA999" s="6">
        <v>6</v>
      </c>
      <c r="AB999" s="6">
        <v>2</v>
      </c>
      <c r="AD999" s="5" t="s">
        <v>79</v>
      </c>
      <c r="AI999" s="5">
        <v>24</v>
      </c>
      <c r="AJ999" s="5">
        <v>37</v>
      </c>
      <c r="BQ999" s="6" t="s">
        <v>213</v>
      </c>
      <c r="BR999" s="5" t="s">
        <v>3072</v>
      </c>
    </row>
    <row r="1000" spans="1:70" x14ac:dyDescent="0.25">
      <c r="A1000" s="91">
        <v>2057</v>
      </c>
      <c r="B1000" s="229" t="s">
        <v>3068</v>
      </c>
      <c r="C1000" s="259" t="s">
        <v>3069</v>
      </c>
      <c r="D1000" s="229" t="s">
        <v>3074</v>
      </c>
      <c r="E1000" s="3" t="s">
        <v>382</v>
      </c>
      <c r="F1000" s="26" t="s">
        <v>54</v>
      </c>
      <c r="G1000" s="26" t="s">
        <v>55</v>
      </c>
      <c r="H1000" s="26" t="s">
        <v>65</v>
      </c>
      <c r="J1000" s="22">
        <v>120</v>
      </c>
      <c r="L1000" s="28" t="s">
        <v>57</v>
      </c>
      <c r="M1000" s="22" t="s">
        <v>58</v>
      </c>
      <c r="N1000" s="22">
        <v>0</v>
      </c>
      <c r="O1000" s="22" t="s">
        <v>59</v>
      </c>
      <c r="P1000" s="22" t="s">
        <v>78</v>
      </c>
      <c r="Q1000" s="23" t="s">
        <v>2650</v>
      </c>
      <c r="R1000" s="23" t="s">
        <v>100</v>
      </c>
      <c r="V1000" s="25" t="s">
        <v>613</v>
      </c>
      <c r="W1000" s="65" t="s">
        <v>653</v>
      </c>
      <c r="Z1000" s="83" t="s">
        <v>62</v>
      </c>
      <c r="AA1000" s="6">
        <v>6</v>
      </c>
      <c r="AB1000" s="6">
        <v>2</v>
      </c>
      <c r="AD1000" s="5" t="s">
        <v>79</v>
      </c>
      <c r="AI1000" s="5">
        <v>24</v>
      </c>
      <c r="AJ1000" s="5">
        <v>37</v>
      </c>
      <c r="BQ1000" s="6" t="s">
        <v>213</v>
      </c>
      <c r="BR1000" s="5" t="s">
        <v>3072</v>
      </c>
    </row>
    <row r="1001" spans="1:70" x14ac:dyDescent="0.25">
      <c r="A1001" s="91">
        <v>2058</v>
      </c>
      <c r="B1001" s="229" t="s">
        <v>3068</v>
      </c>
      <c r="C1001" s="259" t="s">
        <v>3069</v>
      </c>
      <c r="D1001" s="229" t="s">
        <v>3075</v>
      </c>
      <c r="E1001" s="3" t="s">
        <v>382</v>
      </c>
      <c r="F1001" s="26" t="s">
        <v>54</v>
      </c>
      <c r="G1001" s="26" t="s">
        <v>55</v>
      </c>
      <c r="H1001" s="26" t="s">
        <v>65</v>
      </c>
      <c r="J1001" s="22">
        <v>120</v>
      </c>
      <c r="L1001" s="28" t="s">
        <v>57</v>
      </c>
      <c r="M1001" s="22" t="s">
        <v>58</v>
      </c>
      <c r="N1001" s="22">
        <v>348</v>
      </c>
      <c r="O1001" s="22" t="s">
        <v>59</v>
      </c>
      <c r="P1001" s="22" t="s">
        <v>78</v>
      </c>
      <c r="Q1001" s="23" t="s">
        <v>2650</v>
      </c>
      <c r="R1001" s="23" t="s">
        <v>100</v>
      </c>
      <c r="V1001" s="25" t="s">
        <v>613</v>
      </c>
      <c r="W1001" s="65" t="s">
        <v>653</v>
      </c>
      <c r="Z1001" s="83" t="s">
        <v>62</v>
      </c>
      <c r="AA1001" s="6">
        <v>6</v>
      </c>
      <c r="AB1001" s="6">
        <v>2</v>
      </c>
      <c r="AD1001" s="5" t="s">
        <v>79</v>
      </c>
      <c r="AI1001" s="5">
        <v>24</v>
      </c>
      <c r="AJ1001" s="5">
        <v>37</v>
      </c>
      <c r="BQ1001" s="6" t="s">
        <v>213</v>
      </c>
      <c r="BR1001" s="5" t="s">
        <v>3072</v>
      </c>
    </row>
    <row r="1002" spans="1:70" x14ac:dyDescent="0.25">
      <c r="A1002" s="91">
        <v>2059</v>
      </c>
      <c r="B1002" s="229" t="s">
        <v>3076</v>
      </c>
      <c r="C1002" s="259" t="s">
        <v>3077</v>
      </c>
      <c r="D1002" s="229" t="s">
        <v>3078</v>
      </c>
      <c r="E1002" s="3" t="s">
        <v>382</v>
      </c>
      <c r="F1002" s="26" t="s">
        <v>102</v>
      </c>
      <c r="G1002" s="26" t="s">
        <v>55</v>
      </c>
      <c r="H1002" s="26" t="s">
        <v>56</v>
      </c>
      <c r="J1002" s="22">
        <v>0.1</v>
      </c>
      <c r="L1002" s="28" t="s">
        <v>106</v>
      </c>
      <c r="M1002" s="22" t="s">
        <v>77</v>
      </c>
      <c r="N1002" s="22">
        <v>0</v>
      </c>
      <c r="O1002" s="22" t="s">
        <v>59</v>
      </c>
      <c r="P1002" s="22" t="s">
        <v>78</v>
      </c>
      <c r="Q1002" s="23" t="s">
        <v>2650</v>
      </c>
      <c r="R1002" s="23" t="s">
        <v>3071</v>
      </c>
      <c r="S1002" s="24">
        <v>5</v>
      </c>
      <c r="V1002" s="25" t="s">
        <v>61</v>
      </c>
      <c r="W1002" s="65" t="s">
        <v>3079</v>
      </c>
      <c r="X1002" s="106" t="s">
        <v>3080</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1852</v>
      </c>
      <c r="BR1002" s="5" t="s">
        <v>3081</v>
      </c>
    </row>
    <row r="1003" spans="1:70" x14ac:dyDescent="0.25">
      <c r="A1003" s="91">
        <v>2060</v>
      </c>
      <c r="B1003" s="229" t="s">
        <v>3076</v>
      </c>
      <c r="C1003" s="259" t="s">
        <v>3077</v>
      </c>
      <c r="D1003" s="229" t="s">
        <v>3082</v>
      </c>
      <c r="E1003" s="3" t="s">
        <v>382</v>
      </c>
      <c r="F1003" s="26" t="s">
        <v>102</v>
      </c>
      <c r="G1003" s="26" t="s">
        <v>55</v>
      </c>
      <c r="H1003" s="26" t="s">
        <v>65</v>
      </c>
      <c r="J1003" s="22">
        <v>120</v>
      </c>
      <c r="L1003" s="28" t="s">
        <v>57</v>
      </c>
      <c r="M1003" s="22" t="s">
        <v>58</v>
      </c>
      <c r="N1003" s="22">
        <v>0</v>
      </c>
      <c r="O1003" s="22" t="s">
        <v>59</v>
      </c>
      <c r="P1003" s="22" t="s">
        <v>78</v>
      </c>
      <c r="Q1003" s="23" t="s">
        <v>2650</v>
      </c>
      <c r="R1003" s="23" t="s">
        <v>3083</v>
      </c>
      <c r="T1003" s="23">
        <v>200</v>
      </c>
      <c r="V1003" s="25" t="s">
        <v>61</v>
      </c>
      <c r="W1003" s="65" t="s">
        <v>3079</v>
      </c>
      <c r="X1003" s="106" t="s">
        <v>3080</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1852</v>
      </c>
      <c r="BR1003" s="5" t="s">
        <v>3081</v>
      </c>
    </row>
    <row r="1004" spans="1:70" x14ac:dyDescent="0.25">
      <c r="A1004" s="91">
        <v>2061</v>
      </c>
      <c r="B1004" s="229" t="s">
        <v>3084</v>
      </c>
      <c r="C1004" s="259" t="s">
        <v>3085</v>
      </c>
      <c r="D1004" s="229" t="s">
        <v>3086</v>
      </c>
      <c r="E1004" s="3" t="s">
        <v>382</v>
      </c>
      <c r="F1004" s="26" t="s">
        <v>102</v>
      </c>
      <c r="G1004" s="26" t="s">
        <v>55</v>
      </c>
      <c r="H1004" s="26" t="s">
        <v>76</v>
      </c>
      <c r="J1004" s="22">
        <v>10</v>
      </c>
      <c r="L1004" s="28" t="s">
        <v>57</v>
      </c>
      <c r="M1004" s="22" t="s">
        <v>77</v>
      </c>
      <c r="N1004" s="22">
        <v>0</v>
      </c>
      <c r="O1004" s="22" t="s">
        <v>59</v>
      </c>
      <c r="P1004" s="22" t="s">
        <v>78</v>
      </c>
      <c r="Q1004" s="23" t="s">
        <v>2650</v>
      </c>
      <c r="R1004" s="23" t="s">
        <v>3071</v>
      </c>
      <c r="S1004" s="24">
        <v>5</v>
      </c>
      <c r="Z1004" s="83" t="s">
        <v>62</v>
      </c>
      <c r="AA1004" s="6">
        <v>20</v>
      </c>
      <c r="AB1004" s="6">
        <v>0</v>
      </c>
      <c r="AC1004" s="5">
        <v>25.2</v>
      </c>
      <c r="AD1004" s="5" t="s">
        <v>79</v>
      </c>
      <c r="AE1004" s="5" t="s">
        <v>334</v>
      </c>
      <c r="AF1004" s="5">
        <v>3.6</v>
      </c>
      <c r="AG1004" s="5" t="s">
        <v>79</v>
      </c>
      <c r="AH1004" s="5" t="s">
        <v>116</v>
      </c>
      <c r="AI1004" s="5">
        <v>21</v>
      </c>
      <c r="AJ1004" s="5">
        <v>34</v>
      </c>
      <c r="BQ1004" s="6" t="s">
        <v>3087</v>
      </c>
      <c r="BR1004" s="5" t="s">
        <v>3088</v>
      </c>
    </row>
    <row r="1005" spans="1:70" x14ac:dyDescent="0.25">
      <c r="A1005" s="91">
        <v>2062</v>
      </c>
      <c r="B1005" s="229" t="s">
        <v>3084</v>
      </c>
      <c r="C1005" s="259" t="s">
        <v>3085</v>
      </c>
      <c r="D1005" s="229" t="s">
        <v>3089</v>
      </c>
      <c r="E1005" s="3" t="s">
        <v>382</v>
      </c>
      <c r="F1005" s="26" t="s">
        <v>102</v>
      </c>
      <c r="G1005" s="26" t="s">
        <v>55</v>
      </c>
      <c r="H1005" s="26" t="s">
        <v>76</v>
      </c>
      <c r="J1005" s="22">
        <v>80</v>
      </c>
      <c r="L1005" s="28" t="s">
        <v>57</v>
      </c>
      <c r="M1005" s="22" t="s">
        <v>58</v>
      </c>
      <c r="N1005" s="22">
        <v>0</v>
      </c>
      <c r="O1005" s="22" t="s">
        <v>59</v>
      </c>
      <c r="P1005" s="22" t="s">
        <v>78</v>
      </c>
      <c r="Q1005" s="23" t="s">
        <v>2650</v>
      </c>
      <c r="R1005" s="23" t="s">
        <v>2803</v>
      </c>
      <c r="Z1005" s="83" t="s">
        <v>62</v>
      </c>
      <c r="AA1005" s="6">
        <v>20</v>
      </c>
      <c r="AB1005" s="6">
        <v>0</v>
      </c>
      <c r="AC1005" s="5">
        <v>25.2</v>
      </c>
      <c r="AD1005" s="5" t="s">
        <v>79</v>
      </c>
      <c r="AE1005" s="5" t="s">
        <v>334</v>
      </c>
      <c r="AF1005" s="5">
        <v>3.6</v>
      </c>
      <c r="AG1005" s="5" t="s">
        <v>79</v>
      </c>
      <c r="AH1005" s="5" t="s">
        <v>116</v>
      </c>
      <c r="AI1005" s="5">
        <v>21</v>
      </c>
      <c r="AJ1005" s="5">
        <v>34</v>
      </c>
      <c r="BQ1005" s="6" t="s">
        <v>3087</v>
      </c>
      <c r="BR1005" s="5" t="s">
        <v>3088</v>
      </c>
    </row>
    <row r="1006" spans="1:70" x14ac:dyDescent="0.25">
      <c r="A1006" s="91">
        <v>2063</v>
      </c>
      <c r="B1006" s="229" t="s">
        <v>3084</v>
      </c>
      <c r="C1006" s="259" t="s">
        <v>3085</v>
      </c>
      <c r="D1006" s="229" t="s">
        <v>3090</v>
      </c>
      <c r="E1006" s="3" t="s">
        <v>382</v>
      </c>
      <c r="F1006" s="26" t="s">
        <v>102</v>
      </c>
      <c r="G1006" s="26" t="s">
        <v>55</v>
      </c>
      <c r="H1006" s="26" t="s">
        <v>76</v>
      </c>
      <c r="J1006" s="22">
        <v>120</v>
      </c>
      <c r="L1006" s="28" t="s">
        <v>57</v>
      </c>
      <c r="M1006" s="22" t="s">
        <v>58</v>
      </c>
      <c r="N1006" s="22">
        <v>0</v>
      </c>
      <c r="O1006" s="22" t="s">
        <v>59</v>
      </c>
      <c r="P1006" s="22" t="s">
        <v>78</v>
      </c>
      <c r="Q1006" s="23" t="s">
        <v>2650</v>
      </c>
      <c r="R1006" s="23" t="s">
        <v>2803</v>
      </c>
      <c r="Z1006" s="83" t="s">
        <v>62</v>
      </c>
      <c r="AA1006" s="6">
        <v>20</v>
      </c>
      <c r="AB1006" s="6">
        <v>0</v>
      </c>
      <c r="AC1006" s="5">
        <v>25.2</v>
      </c>
      <c r="AD1006" s="5" t="s">
        <v>79</v>
      </c>
      <c r="AE1006" s="5" t="s">
        <v>334</v>
      </c>
      <c r="AF1006" s="5">
        <v>3.6</v>
      </c>
      <c r="AG1006" s="5" t="s">
        <v>79</v>
      </c>
      <c r="AH1006" s="5" t="s">
        <v>116</v>
      </c>
      <c r="AI1006" s="5">
        <v>21</v>
      </c>
      <c r="AJ1006" s="5">
        <v>34</v>
      </c>
      <c r="BQ1006" s="6" t="s">
        <v>3087</v>
      </c>
      <c r="BR1006" s="5" t="s">
        <v>3088</v>
      </c>
    </row>
    <row r="1007" spans="1:70" x14ac:dyDescent="0.25">
      <c r="A1007" s="91">
        <v>2064</v>
      </c>
      <c r="B1007" s="229" t="s">
        <v>3084</v>
      </c>
      <c r="C1007" s="259" t="s">
        <v>3085</v>
      </c>
      <c r="D1007" s="229" t="s">
        <v>3091</v>
      </c>
      <c r="E1007" s="3" t="s">
        <v>382</v>
      </c>
      <c r="F1007" s="26" t="s">
        <v>102</v>
      </c>
      <c r="G1007" s="26" t="s">
        <v>55</v>
      </c>
      <c r="H1007" s="26" t="s">
        <v>76</v>
      </c>
      <c r="J1007" s="22">
        <v>160</v>
      </c>
      <c r="L1007" s="28" t="s">
        <v>57</v>
      </c>
      <c r="M1007" s="22" t="s">
        <v>58</v>
      </c>
      <c r="N1007" s="22">
        <v>0</v>
      </c>
      <c r="O1007" s="22" t="s">
        <v>59</v>
      </c>
      <c r="P1007" s="22" t="s">
        <v>78</v>
      </c>
      <c r="Q1007" s="23" t="s">
        <v>2650</v>
      </c>
      <c r="R1007" s="23" t="s">
        <v>2803</v>
      </c>
      <c r="Z1007" s="83" t="s">
        <v>62</v>
      </c>
      <c r="AA1007" s="6">
        <v>20</v>
      </c>
      <c r="AB1007" s="6">
        <v>0</v>
      </c>
      <c r="AC1007" s="5">
        <v>25.2</v>
      </c>
      <c r="AD1007" s="5" t="s">
        <v>79</v>
      </c>
      <c r="AE1007" s="5" t="s">
        <v>334</v>
      </c>
      <c r="AF1007" s="5">
        <v>3.6</v>
      </c>
      <c r="AG1007" s="5" t="s">
        <v>79</v>
      </c>
      <c r="AH1007" s="5" t="s">
        <v>116</v>
      </c>
      <c r="AI1007" s="5">
        <v>21</v>
      </c>
      <c r="AJ1007" s="5">
        <v>34</v>
      </c>
      <c r="BQ1007" s="6" t="s">
        <v>3087</v>
      </c>
      <c r="BR1007" s="5" t="s">
        <v>3088</v>
      </c>
    </row>
    <row r="1008" spans="1:70" x14ac:dyDescent="0.25">
      <c r="A1008" s="91">
        <v>2065</v>
      </c>
      <c r="B1008" s="229" t="s">
        <v>3092</v>
      </c>
      <c r="C1008" s="259" t="s">
        <v>3093</v>
      </c>
      <c r="D1008" s="229" t="s">
        <v>3094</v>
      </c>
      <c r="E1008" s="3" t="s">
        <v>382</v>
      </c>
      <c r="F1008" s="26" t="s">
        <v>102</v>
      </c>
      <c r="G1008" s="26" t="s">
        <v>55</v>
      </c>
      <c r="H1008" s="26" t="s">
        <v>3095</v>
      </c>
      <c r="J1008" s="22">
        <v>0.1</v>
      </c>
      <c r="L1008" s="28" t="s">
        <v>57</v>
      </c>
      <c r="M1008" s="22" t="s">
        <v>58</v>
      </c>
      <c r="N1008" s="22">
        <v>0</v>
      </c>
      <c r="O1008" s="22" t="s">
        <v>59</v>
      </c>
      <c r="P1008" s="22" t="s">
        <v>78</v>
      </c>
      <c r="Q1008" s="23" t="s">
        <v>3096</v>
      </c>
      <c r="R1008" s="23" t="s">
        <v>3097</v>
      </c>
      <c r="T1008" s="23">
        <v>200</v>
      </c>
      <c r="U1008" s="23" t="s">
        <v>3098</v>
      </c>
      <c r="V1008" s="25" t="s">
        <v>613</v>
      </c>
      <c r="W1008" s="65" t="s">
        <v>653</v>
      </c>
      <c r="Y1008" s="25" t="s">
        <v>3099</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3100</v>
      </c>
    </row>
    <row r="1009" spans="1:70" x14ac:dyDescent="0.25">
      <c r="A1009" s="91">
        <v>2066</v>
      </c>
      <c r="B1009" s="229" t="s">
        <v>3092</v>
      </c>
      <c r="C1009" s="259" t="s">
        <v>3093</v>
      </c>
      <c r="D1009" s="229" t="s">
        <v>3101</v>
      </c>
      <c r="E1009" s="3" t="s">
        <v>382</v>
      </c>
      <c r="F1009" s="26" t="s">
        <v>102</v>
      </c>
      <c r="G1009" s="26" t="s">
        <v>55</v>
      </c>
      <c r="H1009" s="26" t="s">
        <v>3095</v>
      </c>
      <c r="J1009" s="22">
        <v>3</v>
      </c>
      <c r="L1009" s="28" t="s">
        <v>57</v>
      </c>
      <c r="M1009" s="22" t="s">
        <v>58</v>
      </c>
      <c r="N1009" s="22">
        <v>0</v>
      </c>
      <c r="O1009" s="22" t="s">
        <v>59</v>
      </c>
      <c r="P1009" s="22" t="s">
        <v>78</v>
      </c>
      <c r="Q1009" s="23" t="s">
        <v>3096</v>
      </c>
      <c r="R1009" s="23" t="s">
        <v>3097</v>
      </c>
      <c r="T1009" s="23">
        <v>200</v>
      </c>
      <c r="U1009" s="23" t="s">
        <v>3098</v>
      </c>
      <c r="V1009" s="25" t="s">
        <v>613</v>
      </c>
      <c r="W1009" s="65" t="s">
        <v>653</v>
      </c>
      <c r="Y1009" s="25" t="s">
        <v>3099</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3100</v>
      </c>
    </row>
    <row r="1010" spans="1:70" x14ac:dyDescent="0.25">
      <c r="A1010" s="91">
        <v>2067</v>
      </c>
      <c r="B1010" s="229" t="s">
        <v>3092</v>
      </c>
      <c r="C1010" s="259" t="s">
        <v>3093</v>
      </c>
      <c r="D1010" s="229" t="s">
        <v>3102</v>
      </c>
      <c r="E1010" s="3" t="s">
        <v>382</v>
      </c>
      <c r="F1010" s="26" t="s">
        <v>102</v>
      </c>
      <c r="G1010" s="26" t="s">
        <v>55</v>
      </c>
      <c r="H1010" s="26" t="s">
        <v>3095</v>
      </c>
      <c r="J1010" s="22">
        <v>16</v>
      </c>
      <c r="L1010" s="28" t="s">
        <v>57</v>
      </c>
      <c r="M1010" s="22" t="s">
        <v>58</v>
      </c>
      <c r="N1010" s="22">
        <v>0</v>
      </c>
      <c r="O1010" s="22" t="s">
        <v>59</v>
      </c>
      <c r="P1010" s="22" t="s">
        <v>78</v>
      </c>
      <c r="Q1010" s="23" t="s">
        <v>3096</v>
      </c>
      <c r="R1010" s="23" t="s">
        <v>3097</v>
      </c>
      <c r="T1010" s="23">
        <v>200</v>
      </c>
      <c r="U1010" s="23" t="s">
        <v>3098</v>
      </c>
      <c r="V1010" s="25" t="s">
        <v>613</v>
      </c>
      <c r="W1010" s="65" t="s">
        <v>653</v>
      </c>
      <c r="Y1010" s="25" t="s">
        <v>3099</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3100</v>
      </c>
    </row>
    <row r="1011" spans="1:70" x14ac:dyDescent="0.25">
      <c r="A1011" s="91">
        <v>2068</v>
      </c>
      <c r="B1011" s="229" t="s">
        <v>3092</v>
      </c>
      <c r="C1011" s="259" t="s">
        <v>3093</v>
      </c>
      <c r="D1011" s="229" t="s">
        <v>3103</v>
      </c>
      <c r="E1011" s="3" t="s">
        <v>382</v>
      </c>
      <c r="F1011" s="26" t="s">
        <v>102</v>
      </c>
      <c r="G1011" s="26" t="s">
        <v>55</v>
      </c>
      <c r="H1011" s="26" t="s">
        <v>3095</v>
      </c>
      <c r="J1011" s="22">
        <v>80</v>
      </c>
      <c r="L1011" s="28" t="s">
        <v>57</v>
      </c>
      <c r="M1011" s="22" t="s">
        <v>58</v>
      </c>
      <c r="N1011" s="22">
        <v>0</v>
      </c>
      <c r="O1011" s="22" t="s">
        <v>59</v>
      </c>
      <c r="P1011" s="22" t="s">
        <v>78</v>
      </c>
      <c r="Q1011" s="23" t="s">
        <v>3096</v>
      </c>
      <c r="R1011" s="23" t="s">
        <v>3097</v>
      </c>
      <c r="T1011" s="23">
        <v>200</v>
      </c>
      <c r="U1011" s="23" t="s">
        <v>3098</v>
      </c>
      <c r="V1011" s="25" t="s">
        <v>613</v>
      </c>
      <c r="W1011" s="65" t="s">
        <v>653</v>
      </c>
      <c r="Y1011" s="25" t="s">
        <v>3099</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3100</v>
      </c>
    </row>
    <row r="1012" spans="1:70" x14ac:dyDescent="0.25">
      <c r="A1012" s="91">
        <v>2069</v>
      </c>
      <c r="B1012" s="229" t="s">
        <v>3104</v>
      </c>
      <c r="C1012" s="259" t="s">
        <v>3105</v>
      </c>
      <c r="D1012" s="229" t="s">
        <v>3106</v>
      </c>
      <c r="E1012" s="3" t="s">
        <v>382</v>
      </c>
      <c r="F1012" s="26" t="s">
        <v>102</v>
      </c>
      <c r="G1012" s="26" t="s">
        <v>55</v>
      </c>
      <c r="H1012" s="26" t="s">
        <v>56</v>
      </c>
      <c r="J1012" s="22">
        <v>120</v>
      </c>
      <c r="L1012" s="28" t="s">
        <v>57</v>
      </c>
      <c r="M1012" s="22" t="s">
        <v>58</v>
      </c>
      <c r="N1012" s="22">
        <v>0</v>
      </c>
      <c r="O1012" s="22" t="s">
        <v>59</v>
      </c>
      <c r="P1012" s="22" t="s">
        <v>78</v>
      </c>
      <c r="Q1012" s="23" t="s">
        <v>2650</v>
      </c>
      <c r="R1012" s="23" t="s">
        <v>3107</v>
      </c>
      <c r="Z1012" s="83" t="s">
        <v>62</v>
      </c>
      <c r="AA1012" s="6">
        <v>10</v>
      </c>
      <c r="AD1012" s="5" t="s">
        <v>79</v>
      </c>
      <c r="AI1012" s="5">
        <v>20</v>
      </c>
      <c r="AJ1012" s="5">
        <v>48</v>
      </c>
      <c r="BQ1012" s="6" t="s">
        <v>1852</v>
      </c>
      <c r="BR1012" s="5" t="s">
        <v>3108</v>
      </c>
    </row>
    <row r="1013" spans="1:70" x14ac:dyDescent="0.25">
      <c r="A1013" s="91">
        <v>2070</v>
      </c>
      <c r="B1013" s="229" t="s">
        <v>3104</v>
      </c>
      <c r="C1013" s="259" t="s">
        <v>3105</v>
      </c>
      <c r="D1013" s="229" t="s">
        <v>3109</v>
      </c>
      <c r="E1013" s="3" t="s">
        <v>382</v>
      </c>
      <c r="F1013" s="26" t="s">
        <v>102</v>
      </c>
      <c r="G1013" s="26" t="s">
        <v>55</v>
      </c>
      <c r="H1013" s="26" t="s">
        <v>56</v>
      </c>
      <c r="J1013" s="22">
        <v>120</v>
      </c>
      <c r="L1013" s="28" t="s">
        <v>57</v>
      </c>
      <c r="M1013" s="22" t="s">
        <v>58</v>
      </c>
      <c r="N1013" s="22" t="s">
        <v>3110</v>
      </c>
      <c r="O1013" s="22" t="s">
        <v>59</v>
      </c>
      <c r="P1013" s="22" t="s">
        <v>3111</v>
      </c>
      <c r="Q1013" s="23" t="s">
        <v>2650</v>
      </c>
      <c r="R1013" s="23" t="s">
        <v>3107</v>
      </c>
      <c r="Z1013" s="83" t="s">
        <v>62</v>
      </c>
      <c r="AA1013" s="6">
        <v>10</v>
      </c>
      <c r="AD1013" s="5" t="s">
        <v>79</v>
      </c>
      <c r="AI1013" s="5">
        <v>20</v>
      </c>
      <c r="AJ1013" s="5">
        <v>48</v>
      </c>
      <c r="BQ1013" s="6" t="s">
        <v>1852</v>
      </c>
      <c r="BR1013" s="5" t="s">
        <v>3108</v>
      </c>
    </row>
    <row r="1014" spans="1:70" x14ac:dyDescent="0.25">
      <c r="A1014" s="91">
        <v>2071</v>
      </c>
      <c r="B1014" s="229" t="s">
        <v>3112</v>
      </c>
      <c r="C1014" s="259" t="s">
        <v>3113</v>
      </c>
      <c r="D1014" s="229" t="s">
        <v>3114</v>
      </c>
      <c r="E1014" s="3" t="s">
        <v>382</v>
      </c>
      <c r="F1014" s="26" t="s">
        <v>102</v>
      </c>
      <c r="G1014" s="26" t="s">
        <v>55</v>
      </c>
      <c r="H1014" s="26" t="s">
        <v>56</v>
      </c>
      <c r="J1014" s="22">
        <v>120</v>
      </c>
      <c r="L1014" s="28" t="s">
        <v>57</v>
      </c>
      <c r="M1014" s="22" t="s">
        <v>58</v>
      </c>
      <c r="N1014" s="22" t="s">
        <v>2676</v>
      </c>
      <c r="O1014" s="22" t="s">
        <v>59</v>
      </c>
      <c r="P1014" s="22" t="s">
        <v>3115</v>
      </c>
      <c r="Q1014" s="23" t="s">
        <v>2650</v>
      </c>
      <c r="R1014" s="23" t="s">
        <v>3116</v>
      </c>
      <c r="V1014" s="25" t="s">
        <v>613</v>
      </c>
      <c r="W1014" s="65" t="s">
        <v>653</v>
      </c>
      <c r="Z1014" s="83" t="s">
        <v>62</v>
      </c>
      <c r="AA1014" s="6">
        <v>12</v>
      </c>
      <c r="AB1014" s="6">
        <v>2</v>
      </c>
      <c r="AC1014" s="5">
        <v>52.8</v>
      </c>
      <c r="AD1014" s="5" t="s">
        <v>79</v>
      </c>
      <c r="AE1014" s="5" t="s">
        <v>334</v>
      </c>
      <c r="AI1014" s="5">
        <v>39</v>
      </c>
      <c r="AJ1014" s="5">
        <v>65</v>
      </c>
      <c r="BQ1014" s="6" t="s">
        <v>1899</v>
      </c>
      <c r="BR1014" s="5" t="s">
        <v>3117</v>
      </c>
    </row>
    <row r="1015" spans="1:70" x14ac:dyDescent="0.25">
      <c r="A1015" s="91">
        <v>2072</v>
      </c>
      <c r="B1015" s="229" t="s">
        <v>3112</v>
      </c>
      <c r="C1015" s="259" t="s">
        <v>3113</v>
      </c>
      <c r="D1015" s="229" t="s">
        <v>3118</v>
      </c>
      <c r="E1015" s="3" t="s">
        <v>382</v>
      </c>
      <c r="F1015" s="26" t="s">
        <v>102</v>
      </c>
      <c r="G1015" s="26" t="s">
        <v>55</v>
      </c>
      <c r="H1015" s="26" t="s">
        <v>65</v>
      </c>
      <c r="J1015" s="22">
        <v>120</v>
      </c>
      <c r="L1015" s="28" t="s">
        <v>57</v>
      </c>
      <c r="M1015" s="22" t="s">
        <v>58</v>
      </c>
      <c r="N1015" s="22" t="s">
        <v>2676</v>
      </c>
      <c r="O1015" s="22" t="s">
        <v>59</v>
      </c>
      <c r="P1015" s="22" t="s">
        <v>3115</v>
      </c>
      <c r="Q1015" s="23" t="s">
        <v>2650</v>
      </c>
      <c r="R1015" s="23" t="s">
        <v>3116</v>
      </c>
      <c r="V1015" s="25" t="s">
        <v>613</v>
      </c>
      <c r="W1015" s="65" t="s">
        <v>653</v>
      </c>
      <c r="Z1015" s="83" t="s">
        <v>62</v>
      </c>
      <c r="AA1015" s="6">
        <v>12</v>
      </c>
      <c r="AB1015" s="6">
        <v>2</v>
      </c>
      <c r="AC1015" s="5">
        <v>52.8</v>
      </c>
      <c r="AD1015" s="5" t="s">
        <v>79</v>
      </c>
      <c r="AE1015" s="5" t="s">
        <v>334</v>
      </c>
      <c r="AI1015" s="5">
        <v>39</v>
      </c>
      <c r="AJ1015" s="5">
        <v>65</v>
      </c>
      <c r="BQ1015" s="6" t="s">
        <v>1899</v>
      </c>
      <c r="BR1015" s="5" t="s">
        <v>3117</v>
      </c>
    </row>
    <row r="1016" spans="1:70" x14ac:dyDescent="0.25">
      <c r="A1016" s="91">
        <v>2073</v>
      </c>
      <c r="B1016" s="229" t="s">
        <v>3112</v>
      </c>
      <c r="C1016" s="259" t="s">
        <v>3113</v>
      </c>
      <c r="D1016" s="229" t="s">
        <v>3119</v>
      </c>
      <c r="E1016" s="3" t="s">
        <v>382</v>
      </c>
      <c r="F1016" s="26" t="s">
        <v>102</v>
      </c>
      <c r="G1016" s="26" t="s">
        <v>55</v>
      </c>
      <c r="H1016" s="26" t="s">
        <v>56</v>
      </c>
      <c r="J1016" s="22">
        <v>240</v>
      </c>
      <c r="L1016" s="28" t="s">
        <v>57</v>
      </c>
      <c r="M1016" s="22" t="s">
        <v>58</v>
      </c>
      <c r="N1016" s="22" t="s">
        <v>3120</v>
      </c>
      <c r="O1016" s="22" t="s">
        <v>59</v>
      </c>
      <c r="P1016" s="22" t="s">
        <v>3121</v>
      </c>
      <c r="Q1016" s="23" t="s">
        <v>2650</v>
      </c>
      <c r="R1016" s="23" t="s">
        <v>3122</v>
      </c>
      <c r="V1016" s="25" t="s">
        <v>613</v>
      </c>
      <c r="W1016" s="65" t="s">
        <v>653</v>
      </c>
      <c r="Z1016" s="83" t="s">
        <v>62</v>
      </c>
      <c r="AA1016" s="6">
        <v>12</v>
      </c>
      <c r="AB1016" s="6">
        <v>2</v>
      </c>
      <c r="AC1016" s="5">
        <v>52.8</v>
      </c>
      <c r="AD1016" s="5" t="s">
        <v>79</v>
      </c>
      <c r="AE1016" s="5" t="s">
        <v>334</v>
      </c>
      <c r="AI1016" s="5">
        <v>39</v>
      </c>
      <c r="AJ1016" s="5">
        <v>65</v>
      </c>
      <c r="BQ1016" s="6" t="s">
        <v>1899</v>
      </c>
      <c r="BR1016" s="5" t="s">
        <v>3117</v>
      </c>
    </row>
    <row r="1017" spans="1:70" x14ac:dyDescent="0.25">
      <c r="A1017" s="91">
        <v>2074</v>
      </c>
      <c r="B1017" s="229" t="s">
        <v>3112</v>
      </c>
      <c r="C1017" s="259" t="s">
        <v>3113</v>
      </c>
      <c r="D1017" s="229" t="s">
        <v>3123</v>
      </c>
      <c r="E1017" s="3" t="s">
        <v>382</v>
      </c>
      <c r="F1017" s="26" t="s">
        <v>102</v>
      </c>
      <c r="G1017" s="26" t="s">
        <v>55</v>
      </c>
      <c r="H1017" s="26" t="s">
        <v>65</v>
      </c>
      <c r="J1017" s="22">
        <v>240</v>
      </c>
      <c r="L1017" s="28" t="s">
        <v>57</v>
      </c>
      <c r="M1017" s="22" t="s">
        <v>58</v>
      </c>
      <c r="N1017" s="22" t="s">
        <v>3120</v>
      </c>
      <c r="O1017" s="22" t="s">
        <v>59</v>
      </c>
      <c r="P1017" s="22" t="s">
        <v>3121</v>
      </c>
      <c r="Q1017" s="23" t="s">
        <v>2650</v>
      </c>
      <c r="R1017" s="23" t="s">
        <v>3122</v>
      </c>
      <c r="V1017" s="25" t="s">
        <v>613</v>
      </c>
      <c r="W1017" s="65" t="s">
        <v>653</v>
      </c>
      <c r="Z1017" s="83" t="s">
        <v>62</v>
      </c>
      <c r="AA1017" s="6">
        <v>12</v>
      </c>
      <c r="AB1017" s="6">
        <v>2</v>
      </c>
      <c r="AC1017" s="5">
        <v>52.8</v>
      </c>
      <c r="AD1017" s="5" t="s">
        <v>79</v>
      </c>
      <c r="AE1017" s="5" t="s">
        <v>334</v>
      </c>
      <c r="AI1017" s="5">
        <v>39</v>
      </c>
      <c r="AJ1017" s="5">
        <v>65</v>
      </c>
      <c r="BQ1017" s="6" t="s">
        <v>1899</v>
      </c>
      <c r="BR1017" s="5" t="s">
        <v>3117</v>
      </c>
    </row>
    <row r="1018" spans="1:70" x14ac:dyDescent="0.25">
      <c r="A1018" s="91">
        <v>2075</v>
      </c>
      <c r="B1018" s="229" t="s">
        <v>3124</v>
      </c>
      <c r="C1018" s="259" t="s">
        <v>3125</v>
      </c>
      <c r="D1018" s="229" t="s">
        <v>3126</v>
      </c>
      <c r="E1018" s="3" t="s">
        <v>382</v>
      </c>
      <c r="F1018" s="26" t="s">
        <v>102</v>
      </c>
      <c r="G1018" s="26" t="s">
        <v>55</v>
      </c>
      <c r="H1018" s="26" t="s">
        <v>156</v>
      </c>
      <c r="J1018" s="22">
        <v>240</v>
      </c>
      <c r="L1018" s="28" t="s">
        <v>57</v>
      </c>
      <c r="M1018" s="22" t="s">
        <v>58</v>
      </c>
      <c r="N1018" s="22">
        <v>0</v>
      </c>
      <c r="O1018" s="22" t="s">
        <v>59</v>
      </c>
      <c r="P1018" s="22" t="s">
        <v>78</v>
      </c>
      <c r="Q1018" s="23" t="s">
        <v>3127</v>
      </c>
      <c r="R1018" s="23" t="s">
        <v>3128</v>
      </c>
      <c r="V1018" s="25" t="s">
        <v>61</v>
      </c>
      <c r="W1018" s="65" t="s">
        <v>1953</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3129</v>
      </c>
    </row>
    <row r="1019" spans="1:70" x14ac:dyDescent="0.25">
      <c r="A1019" s="91">
        <v>2076</v>
      </c>
      <c r="B1019" s="229" t="s">
        <v>3124</v>
      </c>
      <c r="C1019" s="259" t="s">
        <v>3125</v>
      </c>
      <c r="D1019" s="229" t="s">
        <v>3130</v>
      </c>
      <c r="E1019" s="3" t="s">
        <v>382</v>
      </c>
      <c r="F1019" s="26" t="s">
        <v>102</v>
      </c>
      <c r="G1019" s="26" t="s">
        <v>55</v>
      </c>
      <c r="H1019" s="26" t="s">
        <v>156</v>
      </c>
      <c r="J1019" s="22">
        <v>240</v>
      </c>
      <c r="L1019" s="28" t="s">
        <v>57</v>
      </c>
      <c r="M1019" s="22" t="s">
        <v>58</v>
      </c>
      <c r="N1019" s="22">
        <v>0</v>
      </c>
      <c r="O1019" s="22" t="s">
        <v>59</v>
      </c>
      <c r="P1019" s="22" t="s">
        <v>78</v>
      </c>
      <c r="Q1019" s="23" t="s">
        <v>3127</v>
      </c>
      <c r="R1019" s="23" t="s">
        <v>3131</v>
      </c>
      <c r="V1019" s="25" t="s">
        <v>435</v>
      </c>
      <c r="X1019" s="106" t="s">
        <v>202</v>
      </c>
      <c r="Y1019" s="25" t="s">
        <v>3132</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3129</v>
      </c>
    </row>
    <row r="1020" spans="1:70" x14ac:dyDescent="0.25">
      <c r="A1020" s="91">
        <v>2077</v>
      </c>
      <c r="B1020" s="229" t="s">
        <v>3133</v>
      </c>
      <c r="C1020" s="259" t="s">
        <v>3134</v>
      </c>
      <c r="D1020" s="229" t="s">
        <v>3135</v>
      </c>
      <c r="E1020" s="3" t="s">
        <v>382</v>
      </c>
      <c r="F1020" s="26" t="s">
        <v>102</v>
      </c>
      <c r="G1020" s="26" t="s">
        <v>55</v>
      </c>
      <c r="H1020" s="26" t="s">
        <v>56</v>
      </c>
      <c r="J1020" s="22">
        <v>120</v>
      </c>
      <c r="L1020" s="28" t="s">
        <v>57</v>
      </c>
      <c r="M1020" s="22" t="s">
        <v>58</v>
      </c>
      <c r="N1020" s="22">
        <v>0</v>
      </c>
      <c r="O1020" s="22" t="s">
        <v>59</v>
      </c>
      <c r="P1020" s="22" t="s">
        <v>78</v>
      </c>
      <c r="Q1020" s="23" t="s">
        <v>2650</v>
      </c>
      <c r="R1020" s="23" t="s">
        <v>3136</v>
      </c>
      <c r="Z1020" s="83" t="s">
        <v>62</v>
      </c>
      <c r="AA1020" s="6">
        <v>6</v>
      </c>
      <c r="AB1020" s="6">
        <v>3</v>
      </c>
      <c r="AD1020" s="5" t="s">
        <v>79</v>
      </c>
      <c r="AI1020" s="5">
        <v>36</v>
      </c>
      <c r="AJ1020" s="5">
        <v>67</v>
      </c>
      <c r="BQ1020" s="6" t="s">
        <v>213</v>
      </c>
      <c r="BR1020" s="5" t="s">
        <v>3137</v>
      </c>
    </row>
    <row r="1021" spans="1:70" x14ac:dyDescent="0.25">
      <c r="A1021" s="91">
        <v>2078</v>
      </c>
      <c r="B1021" s="229" t="s">
        <v>3133</v>
      </c>
      <c r="C1021" s="259" t="s">
        <v>3134</v>
      </c>
      <c r="D1021" s="229" t="s">
        <v>3138</v>
      </c>
      <c r="E1021" s="3" t="s">
        <v>382</v>
      </c>
      <c r="F1021" s="26" t="s">
        <v>102</v>
      </c>
      <c r="G1021" s="26" t="s">
        <v>55</v>
      </c>
      <c r="H1021" s="26" t="s">
        <v>56</v>
      </c>
      <c r="J1021" s="22">
        <v>120</v>
      </c>
      <c r="L1021" s="28" t="s">
        <v>57</v>
      </c>
      <c r="M1021" s="22" t="s">
        <v>58</v>
      </c>
      <c r="N1021" s="22" t="s">
        <v>3139</v>
      </c>
      <c r="O1021" s="22" t="s">
        <v>59</v>
      </c>
      <c r="P1021" s="22" t="s">
        <v>3140</v>
      </c>
      <c r="Q1021" s="23" t="s">
        <v>2650</v>
      </c>
      <c r="R1021" s="23" t="s">
        <v>3136</v>
      </c>
      <c r="Z1021" s="83" t="s">
        <v>62</v>
      </c>
      <c r="AA1021" s="6">
        <v>6</v>
      </c>
      <c r="AB1021" s="6">
        <v>3</v>
      </c>
      <c r="AD1021" s="5" t="s">
        <v>79</v>
      </c>
      <c r="AI1021" s="5">
        <v>36</v>
      </c>
      <c r="AJ1021" s="5">
        <v>67</v>
      </c>
      <c r="BQ1021" s="6" t="s">
        <v>213</v>
      </c>
      <c r="BR1021" s="5" t="s">
        <v>3137</v>
      </c>
    </row>
    <row r="1022" spans="1:70" x14ac:dyDescent="0.25">
      <c r="A1022" s="91">
        <v>2079</v>
      </c>
      <c r="B1022" s="229" t="s">
        <v>3141</v>
      </c>
      <c r="C1022" s="259" t="s">
        <v>3142</v>
      </c>
      <c r="D1022" s="229" t="s">
        <v>3143</v>
      </c>
      <c r="E1022" s="3" t="s">
        <v>382</v>
      </c>
      <c r="F1022" s="26" t="s">
        <v>102</v>
      </c>
      <c r="G1022" s="26" t="s">
        <v>55</v>
      </c>
      <c r="H1022" s="26" t="s">
        <v>76</v>
      </c>
      <c r="J1022" s="22">
        <v>80</v>
      </c>
      <c r="L1022" s="28" t="s">
        <v>57</v>
      </c>
      <c r="M1022" s="22" t="s">
        <v>58</v>
      </c>
      <c r="N1022" s="22" t="s">
        <v>3139</v>
      </c>
      <c r="O1022" s="22" t="s">
        <v>59</v>
      </c>
      <c r="P1022" s="22" t="s">
        <v>3144</v>
      </c>
      <c r="Q1022" s="23" t="s">
        <v>2650</v>
      </c>
      <c r="R1022" s="23" t="s">
        <v>3145</v>
      </c>
      <c r="X1022" s="106">
        <v>4</v>
      </c>
      <c r="Y1022" s="25" t="s">
        <v>3146</v>
      </c>
      <c r="Z1022" s="83" t="s">
        <v>62</v>
      </c>
      <c r="AA1022" s="6">
        <v>12</v>
      </c>
      <c r="AB1022" s="6">
        <v>0</v>
      </c>
      <c r="AD1022" s="5" t="s">
        <v>79</v>
      </c>
      <c r="AI1022" s="5">
        <v>19</v>
      </c>
      <c r="AJ1022" s="5">
        <v>38</v>
      </c>
      <c r="BQ1022" s="6" t="s">
        <v>3147</v>
      </c>
      <c r="BR1022" s="5" t="s">
        <v>3148</v>
      </c>
    </row>
    <row r="1023" spans="1:70" x14ac:dyDescent="0.25">
      <c r="A1023" s="91">
        <v>2080</v>
      </c>
      <c r="B1023" s="229" t="s">
        <v>3149</v>
      </c>
      <c r="C1023" s="259" t="s">
        <v>3150</v>
      </c>
      <c r="D1023" s="229" t="s">
        <v>3151</v>
      </c>
      <c r="E1023" s="3" t="s">
        <v>382</v>
      </c>
      <c r="F1023" s="26" t="s">
        <v>102</v>
      </c>
      <c r="G1023" s="26" t="s">
        <v>55</v>
      </c>
      <c r="H1023" s="26" t="s">
        <v>65</v>
      </c>
      <c r="J1023" s="22">
        <v>5</v>
      </c>
      <c r="L1023" s="28" t="s">
        <v>57</v>
      </c>
      <c r="M1023" s="22" t="s">
        <v>77</v>
      </c>
      <c r="N1023" s="22">
        <v>0</v>
      </c>
      <c r="O1023" s="22" t="s">
        <v>59</v>
      </c>
      <c r="P1023" s="22" t="s">
        <v>78</v>
      </c>
      <c r="Q1023" s="23" t="s">
        <v>2650</v>
      </c>
      <c r="R1023" s="23" t="s">
        <v>3152</v>
      </c>
      <c r="S1023" s="24">
        <v>10</v>
      </c>
      <c r="U1023" s="23" t="s">
        <v>3153</v>
      </c>
      <c r="X1023" s="106" t="s">
        <v>3154</v>
      </c>
      <c r="Y1023" s="25" t="s">
        <v>3155</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3156</v>
      </c>
    </row>
    <row r="1024" spans="1:70" x14ac:dyDescent="0.25">
      <c r="A1024" s="91">
        <v>849</v>
      </c>
      <c r="B1024" s="229" t="s">
        <v>3185</v>
      </c>
      <c r="C1024" s="259" t="s">
        <v>3184</v>
      </c>
      <c r="D1024" s="229" t="s">
        <v>3187</v>
      </c>
      <c r="E1024" s="3" t="s">
        <v>572</v>
      </c>
      <c r="F1024" s="26" t="s">
        <v>102</v>
      </c>
      <c r="G1024" s="26" t="s">
        <v>55</v>
      </c>
      <c r="H1024" s="26" t="s">
        <v>56</v>
      </c>
      <c r="J1024" s="22">
        <v>500</v>
      </c>
      <c r="L1024" s="28" t="s">
        <v>57</v>
      </c>
      <c r="M1024" s="22" t="s">
        <v>58</v>
      </c>
      <c r="N1024" s="22">
        <v>0</v>
      </c>
      <c r="O1024" s="22" t="s">
        <v>59</v>
      </c>
      <c r="P1024" s="176" t="s">
        <v>78</v>
      </c>
      <c r="R1024" s="23" t="s">
        <v>3186</v>
      </c>
      <c r="Z1024" s="83" t="s">
        <v>62</v>
      </c>
      <c r="AA1024" s="6">
        <v>24</v>
      </c>
      <c r="AB1024" s="6">
        <v>0</v>
      </c>
      <c r="BQ1024" s="6" t="s">
        <v>793</v>
      </c>
      <c r="BR1024" s="5" t="s">
        <v>1328</v>
      </c>
    </row>
    <row r="1025" spans="1:70" x14ac:dyDescent="0.25">
      <c r="A1025" s="91">
        <v>850</v>
      </c>
      <c r="B1025" s="229" t="s">
        <v>3185</v>
      </c>
      <c r="C1025" s="259" t="s">
        <v>3184</v>
      </c>
      <c r="D1025" s="229" t="s">
        <v>3188</v>
      </c>
      <c r="E1025" s="123" t="s">
        <v>572</v>
      </c>
      <c r="F1025" s="26" t="s">
        <v>102</v>
      </c>
      <c r="G1025" s="26" t="s">
        <v>55</v>
      </c>
      <c r="H1025" s="179" t="s">
        <v>56</v>
      </c>
      <c r="J1025" s="22">
        <v>500</v>
      </c>
      <c r="L1025" s="28" t="s">
        <v>57</v>
      </c>
      <c r="M1025" s="22" t="s">
        <v>58</v>
      </c>
      <c r="N1025" s="22">
        <v>0</v>
      </c>
      <c r="O1025" s="22" t="s">
        <v>59</v>
      </c>
      <c r="P1025" s="176" t="s">
        <v>78</v>
      </c>
      <c r="R1025" s="177" t="s">
        <v>3186</v>
      </c>
      <c r="Z1025" s="83" t="s">
        <v>62</v>
      </c>
      <c r="AA1025" s="6">
        <v>24</v>
      </c>
      <c r="AB1025" s="6">
        <v>0</v>
      </c>
      <c r="BQ1025" s="164" t="s">
        <v>793</v>
      </c>
      <c r="BR1025" s="163" t="s">
        <v>1328</v>
      </c>
    </row>
    <row r="1026" spans="1:70" x14ac:dyDescent="0.25">
      <c r="A1026" s="91">
        <v>851</v>
      </c>
      <c r="B1026" s="229" t="s">
        <v>3185</v>
      </c>
      <c r="C1026" s="259" t="s">
        <v>3184</v>
      </c>
      <c r="D1026" s="229" t="s">
        <v>3189</v>
      </c>
      <c r="E1026" s="123" t="s">
        <v>572</v>
      </c>
      <c r="F1026" s="26" t="s">
        <v>102</v>
      </c>
      <c r="G1026" s="26" t="s">
        <v>55</v>
      </c>
      <c r="H1026" s="179" t="s">
        <v>56</v>
      </c>
      <c r="J1026" s="22">
        <v>500</v>
      </c>
      <c r="L1026" s="28" t="s">
        <v>57</v>
      </c>
      <c r="M1026" s="22" t="s">
        <v>58</v>
      </c>
      <c r="N1026" s="22">
        <v>0</v>
      </c>
      <c r="O1026" s="22" t="s">
        <v>59</v>
      </c>
      <c r="P1026" s="176" t="s">
        <v>78</v>
      </c>
      <c r="R1026" s="177" t="s">
        <v>3186</v>
      </c>
      <c r="Z1026" s="83" t="s">
        <v>62</v>
      </c>
      <c r="AA1026" s="6">
        <v>24</v>
      </c>
      <c r="AB1026" s="6">
        <v>0</v>
      </c>
      <c r="BQ1026" s="164" t="s">
        <v>793</v>
      </c>
      <c r="BR1026" s="163" t="s">
        <v>1328</v>
      </c>
    </row>
    <row r="1027" spans="1:70" x14ac:dyDescent="0.25">
      <c r="A1027" s="91">
        <v>1207</v>
      </c>
      <c r="B1027" s="229" t="s">
        <v>3191</v>
      </c>
      <c r="C1027" s="259" t="s">
        <v>3192</v>
      </c>
      <c r="D1027" s="229" t="s">
        <v>3193</v>
      </c>
      <c r="E1027" s="3" t="s">
        <v>3194</v>
      </c>
      <c r="F1027" s="26" t="s">
        <v>102</v>
      </c>
      <c r="G1027" s="26" t="s">
        <v>75</v>
      </c>
      <c r="H1027" s="26" t="s">
        <v>3195</v>
      </c>
      <c r="J1027" s="22">
        <v>100</v>
      </c>
      <c r="L1027" s="28" t="s">
        <v>57</v>
      </c>
      <c r="M1027" s="22" t="s">
        <v>77</v>
      </c>
      <c r="N1027" s="22">
        <v>0</v>
      </c>
      <c r="O1027" s="22" t="s">
        <v>59</v>
      </c>
      <c r="P1027" s="22" t="s">
        <v>78</v>
      </c>
      <c r="Q1027" s="23" t="s">
        <v>3196</v>
      </c>
      <c r="S1027" s="24">
        <v>5</v>
      </c>
      <c r="V1027" s="25" t="s">
        <v>61</v>
      </c>
      <c r="W1027" s="65" t="s">
        <v>1953</v>
      </c>
      <c r="X1027" s="106" t="s">
        <v>333</v>
      </c>
      <c r="Z1027" s="83" t="s">
        <v>62</v>
      </c>
      <c r="AA1027" s="6">
        <v>1</v>
      </c>
      <c r="BQ1027" s="6" t="s">
        <v>1859</v>
      </c>
      <c r="BR1027" s="5" t="s">
        <v>723</v>
      </c>
    </row>
    <row r="1028" spans="1:70" x14ac:dyDescent="0.25">
      <c r="A1028" s="91">
        <v>1208</v>
      </c>
      <c r="B1028" s="229" t="s">
        <v>3191</v>
      </c>
      <c r="C1028" s="259" t="s">
        <v>3192</v>
      </c>
      <c r="D1028" s="229" t="s">
        <v>3197</v>
      </c>
      <c r="E1028" s="3" t="s">
        <v>3194</v>
      </c>
      <c r="F1028" s="26" t="s">
        <v>102</v>
      </c>
      <c r="G1028" s="26" t="s">
        <v>75</v>
      </c>
      <c r="H1028" s="26" t="s">
        <v>3198</v>
      </c>
      <c r="J1028" s="22">
        <v>100</v>
      </c>
      <c r="L1028" s="28" t="s">
        <v>57</v>
      </c>
      <c r="M1028" s="22" t="s">
        <v>77</v>
      </c>
      <c r="N1028" s="22">
        <v>0</v>
      </c>
      <c r="O1028" s="22" t="s">
        <v>59</v>
      </c>
      <c r="P1028" s="22" t="s">
        <v>78</v>
      </c>
      <c r="Q1028" s="23" t="s">
        <v>3196</v>
      </c>
      <c r="S1028" s="24">
        <v>5</v>
      </c>
      <c r="V1028" s="25" t="s">
        <v>61</v>
      </c>
      <c r="W1028" s="65" t="s">
        <v>1953</v>
      </c>
      <c r="X1028" s="106" t="s">
        <v>333</v>
      </c>
      <c r="Z1028" s="83" t="s">
        <v>62</v>
      </c>
      <c r="AA1028" s="6">
        <v>1</v>
      </c>
      <c r="BQ1028" s="6" t="s">
        <v>1859</v>
      </c>
      <c r="BR1028" s="5" t="s">
        <v>723</v>
      </c>
    </row>
    <row r="1029" spans="1:70" x14ac:dyDescent="0.25">
      <c r="A1029" s="91">
        <v>1209</v>
      </c>
      <c r="B1029" s="229" t="s">
        <v>3191</v>
      </c>
      <c r="C1029" s="259" t="s">
        <v>3192</v>
      </c>
      <c r="D1029" s="229" t="s">
        <v>3199</v>
      </c>
      <c r="E1029" s="3" t="s">
        <v>3194</v>
      </c>
      <c r="F1029" s="26" t="s">
        <v>102</v>
      </c>
      <c r="G1029" s="26" t="s">
        <v>75</v>
      </c>
      <c r="H1029" s="26" t="s">
        <v>3200</v>
      </c>
      <c r="J1029" s="22">
        <v>100</v>
      </c>
      <c r="L1029" s="28" t="s">
        <v>57</v>
      </c>
      <c r="M1029" s="22" t="s">
        <v>77</v>
      </c>
      <c r="N1029" s="22">
        <v>0</v>
      </c>
      <c r="O1029" s="22" t="s">
        <v>59</v>
      </c>
      <c r="P1029" s="22" t="s">
        <v>78</v>
      </c>
      <c r="Q1029" s="23" t="s">
        <v>3196</v>
      </c>
      <c r="S1029" s="24">
        <v>5</v>
      </c>
      <c r="V1029" s="25" t="s">
        <v>61</v>
      </c>
      <c r="W1029" s="65" t="s">
        <v>1953</v>
      </c>
      <c r="X1029" s="106" t="s">
        <v>333</v>
      </c>
      <c r="Z1029" s="83" t="s">
        <v>62</v>
      </c>
      <c r="AA1029" s="6">
        <v>1</v>
      </c>
      <c r="BQ1029" s="6" t="s">
        <v>1859</v>
      </c>
      <c r="BR1029" s="5" t="s">
        <v>723</v>
      </c>
    </row>
    <row r="1030" spans="1:70" x14ac:dyDescent="0.25">
      <c r="A1030" s="91">
        <v>1210</v>
      </c>
      <c r="B1030" s="229" t="s">
        <v>3191</v>
      </c>
      <c r="C1030" s="259" t="s">
        <v>3192</v>
      </c>
      <c r="D1030" s="229" t="s">
        <v>3201</v>
      </c>
      <c r="E1030" s="3" t="s">
        <v>3194</v>
      </c>
      <c r="F1030" s="26" t="s">
        <v>70</v>
      </c>
      <c r="G1030" s="26" t="s">
        <v>55</v>
      </c>
      <c r="H1030" s="26" t="s">
        <v>3202</v>
      </c>
      <c r="J1030" s="22">
        <v>100</v>
      </c>
      <c r="L1030" s="28" t="s">
        <v>57</v>
      </c>
      <c r="M1030" s="22" t="s">
        <v>77</v>
      </c>
      <c r="N1030" s="22">
        <v>0</v>
      </c>
      <c r="O1030" s="22" t="s">
        <v>59</v>
      </c>
      <c r="P1030" s="22" t="s">
        <v>78</v>
      </c>
      <c r="Q1030" s="23" t="s">
        <v>3196</v>
      </c>
      <c r="S1030" s="24">
        <v>5</v>
      </c>
      <c r="V1030" s="25" t="s">
        <v>61</v>
      </c>
      <c r="W1030" s="65" t="s">
        <v>1953</v>
      </c>
      <c r="X1030" s="106" t="s">
        <v>333</v>
      </c>
      <c r="Z1030" s="83" t="s">
        <v>62</v>
      </c>
      <c r="AA1030" s="6">
        <v>10</v>
      </c>
      <c r="AB1030" s="6">
        <v>5</v>
      </c>
      <c r="AD1030" s="5" t="s">
        <v>79</v>
      </c>
      <c r="AI1030" s="5">
        <v>22</v>
      </c>
      <c r="AJ1030" s="5">
        <v>25</v>
      </c>
      <c r="AL1030" s="6" t="s">
        <v>80</v>
      </c>
      <c r="AQ1030" s="6">
        <v>54</v>
      </c>
      <c r="AR1030" s="6">
        <v>76</v>
      </c>
      <c r="BQ1030" s="6" t="s">
        <v>1859</v>
      </c>
      <c r="BR1030" s="5" t="s">
        <v>723</v>
      </c>
    </row>
    <row r="1031" spans="1:70" x14ac:dyDescent="0.25">
      <c r="A1031" s="91">
        <v>1211</v>
      </c>
      <c r="B1031" s="229" t="s">
        <v>3191</v>
      </c>
      <c r="C1031" s="259" t="s">
        <v>3192</v>
      </c>
      <c r="D1031" s="229" t="s">
        <v>3203</v>
      </c>
      <c r="E1031" s="3" t="s">
        <v>3194</v>
      </c>
      <c r="F1031" s="26" t="s">
        <v>102</v>
      </c>
      <c r="G1031" s="26" t="s">
        <v>75</v>
      </c>
      <c r="H1031" s="26" t="s">
        <v>295</v>
      </c>
      <c r="J1031" s="22">
        <v>400</v>
      </c>
      <c r="L1031" s="28" t="s">
        <v>57</v>
      </c>
      <c r="M1031" s="22" t="s">
        <v>58</v>
      </c>
      <c r="N1031" s="22">
        <v>0</v>
      </c>
      <c r="O1031" s="22" t="s">
        <v>59</v>
      </c>
      <c r="P1031" s="22" t="s">
        <v>78</v>
      </c>
      <c r="R1031" s="23" t="s">
        <v>3204</v>
      </c>
      <c r="V1031" s="25" t="s">
        <v>61</v>
      </c>
      <c r="W1031" s="65" t="s">
        <v>1953</v>
      </c>
      <c r="X1031" s="106" t="s">
        <v>333</v>
      </c>
      <c r="Z1031" s="83" t="s">
        <v>62</v>
      </c>
      <c r="AA1031" s="6">
        <v>1</v>
      </c>
      <c r="BQ1031" s="6" t="s">
        <v>1859</v>
      </c>
      <c r="BR1031" s="5" t="s">
        <v>723</v>
      </c>
    </row>
    <row r="1032" spans="1:70" x14ac:dyDescent="0.25">
      <c r="A1032" s="91">
        <v>1212</v>
      </c>
      <c r="B1032" s="229" t="s">
        <v>3191</v>
      </c>
      <c r="C1032" s="259" t="s">
        <v>3192</v>
      </c>
      <c r="D1032" s="229" t="s">
        <v>3205</v>
      </c>
      <c r="E1032" s="3" t="s">
        <v>3194</v>
      </c>
      <c r="F1032" s="26" t="s">
        <v>102</v>
      </c>
      <c r="G1032" s="26" t="s">
        <v>75</v>
      </c>
      <c r="H1032" s="26" t="s">
        <v>295</v>
      </c>
      <c r="J1032" s="22">
        <v>400</v>
      </c>
      <c r="L1032" s="28" t="s">
        <v>57</v>
      </c>
      <c r="M1032" s="22" t="s">
        <v>58</v>
      </c>
      <c r="N1032" s="22">
        <v>0</v>
      </c>
      <c r="O1032" s="22" t="s">
        <v>59</v>
      </c>
      <c r="P1032" s="22" t="s">
        <v>78</v>
      </c>
      <c r="R1032" s="23" t="s">
        <v>3204</v>
      </c>
      <c r="V1032" s="25" t="s">
        <v>61</v>
      </c>
      <c r="W1032" s="65" t="s">
        <v>1953</v>
      </c>
      <c r="X1032" s="106" t="s">
        <v>333</v>
      </c>
      <c r="Z1032" s="83" t="s">
        <v>62</v>
      </c>
      <c r="AA1032" s="6">
        <v>1</v>
      </c>
      <c r="BQ1032" s="6" t="s">
        <v>1859</v>
      </c>
      <c r="BR1032" s="5" t="s">
        <v>723</v>
      </c>
    </row>
    <row r="1033" spans="1:70" x14ac:dyDescent="0.25">
      <c r="A1033" s="91">
        <v>1213</v>
      </c>
      <c r="B1033" s="229" t="s">
        <v>3191</v>
      </c>
      <c r="C1033" s="259" t="s">
        <v>3192</v>
      </c>
      <c r="D1033" s="229" t="s">
        <v>3206</v>
      </c>
      <c r="E1033" s="3" t="s">
        <v>3194</v>
      </c>
      <c r="F1033" s="26" t="s">
        <v>102</v>
      </c>
      <c r="G1033" s="26" t="s">
        <v>75</v>
      </c>
      <c r="H1033" s="26" t="s">
        <v>295</v>
      </c>
      <c r="J1033" s="22">
        <v>400</v>
      </c>
      <c r="L1033" s="28" t="s">
        <v>57</v>
      </c>
      <c r="M1033" s="22" t="s">
        <v>58</v>
      </c>
      <c r="N1033" s="22">
        <v>0</v>
      </c>
      <c r="O1033" s="22" t="s">
        <v>59</v>
      </c>
      <c r="P1033" s="22" t="s">
        <v>78</v>
      </c>
      <c r="R1033" s="23" t="s">
        <v>3204</v>
      </c>
      <c r="V1033" s="25" t="s">
        <v>61</v>
      </c>
      <c r="W1033" s="65" t="s">
        <v>1953</v>
      </c>
      <c r="X1033" s="106" t="s">
        <v>333</v>
      </c>
      <c r="Z1033" s="83" t="s">
        <v>62</v>
      </c>
      <c r="AA1033" s="6">
        <v>1</v>
      </c>
      <c r="BQ1033" s="6" t="s">
        <v>1859</v>
      </c>
      <c r="BR1033" s="5" t="s">
        <v>723</v>
      </c>
    </row>
    <row r="1034" spans="1:70" x14ac:dyDescent="0.25">
      <c r="A1034" s="91">
        <v>1214</v>
      </c>
      <c r="B1034" s="229" t="s">
        <v>3191</v>
      </c>
      <c r="C1034" s="259" t="s">
        <v>3192</v>
      </c>
      <c r="D1034" s="229" t="s">
        <v>3207</v>
      </c>
      <c r="E1034" s="3" t="s">
        <v>3194</v>
      </c>
      <c r="F1034" s="26" t="s">
        <v>70</v>
      </c>
      <c r="G1034" s="26" t="s">
        <v>55</v>
      </c>
      <c r="H1034" s="26" t="s">
        <v>3202</v>
      </c>
      <c r="J1034" s="22">
        <v>400</v>
      </c>
      <c r="L1034" s="28" t="s">
        <v>57</v>
      </c>
      <c r="M1034" s="22" t="s">
        <v>58</v>
      </c>
      <c r="N1034" s="22">
        <v>0</v>
      </c>
      <c r="O1034" s="22" t="s">
        <v>59</v>
      </c>
      <c r="P1034" s="22" t="s">
        <v>78</v>
      </c>
      <c r="R1034" s="23" t="s">
        <v>3204</v>
      </c>
      <c r="V1034" s="25" t="s">
        <v>61</v>
      </c>
      <c r="W1034" s="65" t="s">
        <v>1953</v>
      </c>
      <c r="X1034" s="106" t="s">
        <v>333</v>
      </c>
      <c r="Z1034" s="83" t="s">
        <v>62</v>
      </c>
      <c r="AA1034" s="6">
        <v>10</v>
      </c>
      <c r="AB1034" s="6">
        <v>5</v>
      </c>
      <c r="AD1034" s="5" t="s">
        <v>79</v>
      </c>
      <c r="AI1034" s="5">
        <v>22</v>
      </c>
      <c r="AJ1034" s="5">
        <v>25</v>
      </c>
      <c r="AL1034" s="6" t="s">
        <v>80</v>
      </c>
      <c r="AQ1034" s="6">
        <v>54</v>
      </c>
      <c r="AR1034" s="6">
        <v>76</v>
      </c>
      <c r="BQ1034" s="6" t="s">
        <v>1859</v>
      </c>
      <c r="BR1034" s="5" t="s">
        <v>723</v>
      </c>
    </row>
    <row r="1035" spans="1:70" x14ac:dyDescent="0.25">
      <c r="A1035" s="91">
        <v>1215</v>
      </c>
      <c r="B1035" s="229" t="s">
        <v>3208</v>
      </c>
      <c r="C1035" s="259" t="s">
        <v>3209</v>
      </c>
      <c r="D1035" s="229" t="s">
        <v>3210</v>
      </c>
      <c r="E1035" s="3" t="s">
        <v>3194</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1859</v>
      </c>
      <c r="BR1035" s="5" t="s">
        <v>3211</v>
      </c>
    </row>
    <row r="1036" spans="1:70" x14ac:dyDescent="0.25">
      <c r="A1036" s="91">
        <v>1216</v>
      </c>
      <c r="B1036" s="229" t="s">
        <v>3208</v>
      </c>
      <c r="C1036" s="259" t="s">
        <v>3209</v>
      </c>
      <c r="D1036" s="229" t="s">
        <v>3210</v>
      </c>
      <c r="E1036" s="3" t="s">
        <v>3194</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1859</v>
      </c>
      <c r="BR1036" s="5" t="s">
        <v>3211</v>
      </c>
    </row>
    <row r="1037" spans="1:70" x14ac:dyDescent="0.25">
      <c r="A1037" s="91">
        <v>1217</v>
      </c>
      <c r="B1037" s="229" t="s">
        <v>3212</v>
      </c>
      <c r="C1037" s="259" t="s">
        <v>3213</v>
      </c>
      <c r="D1037" s="229" t="s">
        <v>3214</v>
      </c>
      <c r="E1037" s="3" t="s">
        <v>3194</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1824</v>
      </c>
      <c r="BR1037" s="5" t="s">
        <v>3215</v>
      </c>
    </row>
    <row r="1038" spans="1:70" x14ac:dyDescent="0.25">
      <c r="A1038" s="91">
        <v>1218</v>
      </c>
      <c r="B1038" s="229" t="s">
        <v>3212</v>
      </c>
      <c r="C1038" s="259" t="s">
        <v>3213</v>
      </c>
      <c r="D1038" s="229" t="s">
        <v>3216</v>
      </c>
      <c r="E1038" s="3" t="s">
        <v>3194</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1824</v>
      </c>
      <c r="BR1038" s="5" t="s">
        <v>3215</v>
      </c>
    </row>
    <row r="1039" spans="1:70" x14ac:dyDescent="0.25">
      <c r="A1039" s="91">
        <v>1219</v>
      </c>
      <c r="B1039" s="229" t="s">
        <v>3217</v>
      </c>
      <c r="C1039" s="259" t="s">
        <v>3218</v>
      </c>
      <c r="D1039" s="229" t="s">
        <v>3219</v>
      </c>
      <c r="E1039" s="3" t="s">
        <v>3194</v>
      </c>
      <c r="F1039" s="26" t="s">
        <v>102</v>
      </c>
      <c r="G1039" s="26" t="s">
        <v>55</v>
      </c>
      <c r="H1039" s="26" t="s">
        <v>193</v>
      </c>
      <c r="J1039" s="22">
        <v>200</v>
      </c>
      <c r="L1039" s="28" t="s">
        <v>57</v>
      </c>
      <c r="M1039" s="22" t="s">
        <v>77</v>
      </c>
      <c r="N1039" s="22">
        <v>0</v>
      </c>
      <c r="O1039" s="22" t="s">
        <v>59</v>
      </c>
      <c r="P1039" s="22" t="s">
        <v>78</v>
      </c>
      <c r="Q1039" s="23" t="s">
        <v>3220</v>
      </c>
      <c r="V1039" s="25" t="s">
        <v>61</v>
      </c>
      <c r="W1039" s="65" t="s">
        <v>1953</v>
      </c>
      <c r="X1039" s="106" t="s">
        <v>415</v>
      </c>
      <c r="Y1039" s="25" t="s">
        <v>3221</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1859</v>
      </c>
      <c r="BR1039" s="5" t="s">
        <v>3222</v>
      </c>
    </row>
    <row r="1040" spans="1:70" x14ac:dyDescent="0.25">
      <c r="A1040" s="91">
        <v>1220</v>
      </c>
      <c r="B1040" s="229" t="s">
        <v>3217</v>
      </c>
      <c r="C1040" s="259" t="s">
        <v>3218</v>
      </c>
      <c r="D1040" s="229" t="s">
        <v>3223</v>
      </c>
      <c r="E1040" s="3" t="s">
        <v>3194</v>
      </c>
      <c r="F1040" s="26" t="s">
        <v>102</v>
      </c>
      <c r="G1040" s="26" t="s">
        <v>55</v>
      </c>
      <c r="H1040" s="26" t="s">
        <v>193</v>
      </c>
      <c r="J1040" s="22">
        <v>200</v>
      </c>
      <c r="L1040" s="28" t="s">
        <v>57</v>
      </c>
      <c r="M1040" s="22" t="s">
        <v>58</v>
      </c>
      <c r="N1040" s="22">
        <v>0</v>
      </c>
      <c r="O1040" s="22" t="s">
        <v>59</v>
      </c>
      <c r="P1040" s="22" t="s">
        <v>78</v>
      </c>
      <c r="V1040" s="25" t="s">
        <v>61</v>
      </c>
      <c r="W1040" s="65" t="s">
        <v>1953</v>
      </c>
      <c r="X1040" s="106" t="s">
        <v>415</v>
      </c>
      <c r="Y1040" s="25" t="s">
        <v>3221</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1859</v>
      </c>
      <c r="BR1040" s="5" t="s">
        <v>3222</v>
      </c>
    </row>
    <row r="1041" spans="1:70" x14ac:dyDescent="0.25">
      <c r="A1041" s="91">
        <v>1221</v>
      </c>
      <c r="B1041" s="229" t="s">
        <v>3217</v>
      </c>
      <c r="C1041" s="259" t="s">
        <v>3218</v>
      </c>
      <c r="D1041" s="229" t="s">
        <v>3224</v>
      </c>
      <c r="E1041" s="3" t="s">
        <v>3194</v>
      </c>
      <c r="F1041" s="26" t="s">
        <v>102</v>
      </c>
      <c r="G1041" s="26" t="s">
        <v>55</v>
      </c>
      <c r="H1041" s="26" t="s">
        <v>295</v>
      </c>
      <c r="J1041" s="22">
        <v>400</v>
      </c>
      <c r="L1041" s="28" t="s">
        <v>57</v>
      </c>
      <c r="M1041" s="22" t="s">
        <v>58</v>
      </c>
      <c r="N1041" s="22">
        <v>0</v>
      </c>
      <c r="O1041" s="22" t="s">
        <v>59</v>
      </c>
      <c r="P1041" s="22" t="s">
        <v>78</v>
      </c>
      <c r="V1041" s="25" t="s">
        <v>61</v>
      </c>
      <c r="W1041" s="65" t="s">
        <v>1953</v>
      </c>
      <c r="X1041" s="106" t="s">
        <v>415</v>
      </c>
      <c r="Y1041" s="25" t="s">
        <v>3221</v>
      </c>
      <c r="Z1041" s="83" t="s">
        <v>62</v>
      </c>
      <c r="AA1041" s="6">
        <v>9</v>
      </c>
      <c r="AB1041" s="6">
        <v>0</v>
      </c>
      <c r="AC1041" s="5" t="s">
        <v>3225</v>
      </c>
      <c r="AD1041" s="5" t="s">
        <v>79</v>
      </c>
      <c r="AE1041" s="5" t="s">
        <v>334</v>
      </c>
      <c r="AI1041" s="5">
        <v>26</v>
      </c>
      <c r="AJ1041" s="5">
        <v>59</v>
      </c>
      <c r="AK1041" s="6">
        <v>75.599999999999994</v>
      </c>
      <c r="AL1041" s="6" t="s">
        <v>80</v>
      </c>
      <c r="AM1041" s="6" t="s">
        <v>334</v>
      </c>
      <c r="AQ1041" s="6">
        <v>50</v>
      </c>
      <c r="AR1041" s="6">
        <v>101</v>
      </c>
      <c r="BQ1041" s="6" t="s">
        <v>1859</v>
      </c>
      <c r="BR1041" s="5" t="s">
        <v>3222</v>
      </c>
    </row>
    <row r="1042" spans="1:70" x14ac:dyDescent="0.25">
      <c r="A1042" s="91">
        <v>1222</v>
      </c>
      <c r="B1042" s="229" t="s">
        <v>3217</v>
      </c>
      <c r="C1042" s="259" t="s">
        <v>3218</v>
      </c>
      <c r="D1042" s="229" t="s">
        <v>3226</v>
      </c>
      <c r="E1042" s="3" t="s">
        <v>3194</v>
      </c>
      <c r="F1042" s="26" t="s">
        <v>102</v>
      </c>
      <c r="G1042" s="26" t="s">
        <v>55</v>
      </c>
      <c r="H1042" s="26" t="s">
        <v>295</v>
      </c>
      <c r="J1042" s="22">
        <v>800</v>
      </c>
      <c r="L1042" s="28" t="s">
        <v>57</v>
      </c>
      <c r="M1042" s="22" t="s">
        <v>58</v>
      </c>
      <c r="N1042" s="22">
        <v>0</v>
      </c>
      <c r="O1042" s="22" t="s">
        <v>59</v>
      </c>
      <c r="P1042" s="22" t="s">
        <v>78</v>
      </c>
      <c r="V1042" s="25" t="s">
        <v>61</v>
      </c>
      <c r="W1042" s="65" t="s">
        <v>1953</v>
      </c>
      <c r="X1042" s="106" t="s">
        <v>415</v>
      </c>
      <c r="Y1042" s="25" t="s">
        <v>3221</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1859</v>
      </c>
      <c r="BR1042" s="5" t="s">
        <v>3222</v>
      </c>
    </row>
    <row r="1043" spans="1:70" x14ac:dyDescent="0.25">
      <c r="A1043" s="91">
        <v>1223</v>
      </c>
      <c r="B1043" s="229" t="s">
        <v>3217</v>
      </c>
      <c r="C1043" s="259" t="s">
        <v>3218</v>
      </c>
      <c r="D1043" s="229" t="s">
        <v>3227</v>
      </c>
      <c r="E1043" s="3" t="s">
        <v>3194</v>
      </c>
      <c r="F1043" s="26" t="s">
        <v>70</v>
      </c>
      <c r="G1043" s="26" t="s">
        <v>55</v>
      </c>
      <c r="H1043" s="26" t="s">
        <v>3228</v>
      </c>
      <c r="J1043" s="22">
        <v>200</v>
      </c>
      <c r="L1043" s="28" t="s">
        <v>57</v>
      </c>
      <c r="M1043" s="22" t="s">
        <v>77</v>
      </c>
      <c r="N1043" s="22">
        <v>0</v>
      </c>
      <c r="O1043" s="22" t="s">
        <v>59</v>
      </c>
      <c r="P1043" s="22" t="s">
        <v>78</v>
      </c>
      <c r="Q1043" s="23" t="s">
        <v>3220</v>
      </c>
      <c r="V1043" s="25" t="s">
        <v>61</v>
      </c>
      <c r="W1043" s="65" t="s">
        <v>1953</v>
      </c>
      <c r="X1043" s="106" t="s">
        <v>415</v>
      </c>
      <c r="Y1043" s="25" t="s">
        <v>3221</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1859</v>
      </c>
      <c r="BR1043" s="5" t="s">
        <v>3222</v>
      </c>
    </row>
    <row r="1044" spans="1:70" x14ac:dyDescent="0.25">
      <c r="A1044" s="91">
        <v>1224</v>
      </c>
      <c r="B1044" s="229" t="s">
        <v>3217</v>
      </c>
      <c r="C1044" s="259" t="s">
        <v>3218</v>
      </c>
      <c r="D1044" s="229" t="s">
        <v>3229</v>
      </c>
      <c r="E1044" s="3" t="s">
        <v>3194</v>
      </c>
      <c r="F1044" s="26" t="s">
        <v>70</v>
      </c>
      <c r="G1044" s="26" t="s">
        <v>55</v>
      </c>
      <c r="H1044" s="26" t="s">
        <v>3228</v>
      </c>
      <c r="J1044" s="22">
        <v>200</v>
      </c>
      <c r="L1044" s="28" t="s">
        <v>57</v>
      </c>
      <c r="M1044" s="22" t="s">
        <v>58</v>
      </c>
      <c r="N1044" s="22">
        <v>0</v>
      </c>
      <c r="O1044" s="22" t="s">
        <v>59</v>
      </c>
      <c r="P1044" s="22" t="s">
        <v>78</v>
      </c>
      <c r="V1044" s="25" t="s">
        <v>61</v>
      </c>
      <c r="W1044" s="65" t="s">
        <v>1953</v>
      </c>
      <c r="X1044" s="106" t="s">
        <v>415</v>
      </c>
      <c r="Y1044" s="25" t="s">
        <v>3221</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1859</v>
      </c>
      <c r="BR1044" s="5" t="s">
        <v>3222</v>
      </c>
    </row>
    <row r="1045" spans="1:70" x14ac:dyDescent="0.25">
      <c r="A1045" s="91">
        <v>1225</v>
      </c>
      <c r="B1045" s="229" t="s">
        <v>3217</v>
      </c>
      <c r="C1045" s="259" t="s">
        <v>3218</v>
      </c>
      <c r="D1045" s="229" t="s">
        <v>3230</v>
      </c>
      <c r="E1045" s="3" t="s">
        <v>3194</v>
      </c>
      <c r="F1045" s="26" t="s">
        <v>70</v>
      </c>
      <c r="G1045" s="26" t="s">
        <v>55</v>
      </c>
      <c r="H1045" s="26" t="s">
        <v>3228</v>
      </c>
      <c r="J1045" s="22">
        <v>400</v>
      </c>
      <c r="L1045" s="28" t="s">
        <v>57</v>
      </c>
      <c r="M1045" s="22" t="s">
        <v>58</v>
      </c>
      <c r="N1045" s="22">
        <v>0</v>
      </c>
      <c r="O1045" s="22" t="s">
        <v>59</v>
      </c>
      <c r="P1045" s="22" t="s">
        <v>78</v>
      </c>
      <c r="V1045" s="25" t="s">
        <v>61</v>
      </c>
      <c r="W1045" s="65" t="s">
        <v>1953</v>
      </c>
      <c r="X1045" s="106" t="s">
        <v>415</v>
      </c>
      <c r="Y1045" s="25" t="s">
        <v>3221</v>
      </c>
      <c r="Z1045" s="83" t="s">
        <v>62</v>
      </c>
      <c r="AA1045" s="6">
        <v>9</v>
      </c>
      <c r="AB1045" s="6">
        <v>0</v>
      </c>
      <c r="AC1045" s="5" t="s">
        <v>3225</v>
      </c>
      <c r="AD1045" s="5" t="s">
        <v>79</v>
      </c>
      <c r="AE1045" s="5" t="s">
        <v>334</v>
      </c>
      <c r="AI1045" s="5">
        <v>26</v>
      </c>
      <c r="AJ1045" s="5">
        <v>59</v>
      </c>
      <c r="AK1045" s="6">
        <v>75.599999999999994</v>
      </c>
      <c r="AL1045" s="6" t="s">
        <v>80</v>
      </c>
      <c r="AM1045" s="6" t="s">
        <v>334</v>
      </c>
      <c r="AQ1045" s="6">
        <v>50</v>
      </c>
      <c r="AR1045" s="6">
        <v>101</v>
      </c>
      <c r="BQ1045" s="6" t="s">
        <v>1859</v>
      </c>
      <c r="BR1045" s="5" t="s">
        <v>3222</v>
      </c>
    </row>
    <row r="1046" spans="1:70" x14ac:dyDescent="0.25">
      <c r="A1046" s="91">
        <v>1226</v>
      </c>
      <c r="B1046" s="229" t="s">
        <v>3217</v>
      </c>
      <c r="C1046" s="259" t="s">
        <v>3218</v>
      </c>
      <c r="D1046" s="229" t="s">
        <v>3231</v>
      </c>
      <c r="E1046" s="3" t="s">
        <v>3194</v>
      </c>
      <c r="F1046" s="26" t="s">
        <v>70</v>
      </c>
      <c r="G1046" s="26" t="s">
        <v>55</v>
      </c>
      <c r="H1046" s="26" t="s">
        <v>3228</v>
      </c>
      <c r="J1046" s="22">
        <v>800</v>
      </c>
      <c r="L1046" s="28" t="s">
        <v>57</v>
      </c>
      <c r="M1046" s="22" t="s">
        <v>58</v>
      </c>
      <c r="N1046" s="22">
        <v>0</v>
      </c>
      <c r="O1046" s="22" t="s">
        <v>59</v>
      </c>
      <c r="P1046" s="22" t="s">
        <v>78</v>
      </c>
      <c r="V1046" s="25" t="s">
        <v>61</v>
      </c>
      <c r="W1046" s="65" t="s">
        <v>1953</v>
      </c>
      <c r="X1046" s="106" t="s">
        <v>415</v>
      </c>
      <c r="Y1046" s="25" t="s">
        <v>3221</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1859</v>
      </c>
      <c r="BR1046" s="5" t="s">
        <v>3222</v>
      </c>
    </row>
    <row r="1047" spans="1:70" x14ac:dyDescent="0.25">
      <c r="A1047" s="91">
        <v>1227</v>
      </c>
      <c r="B1047" s="229" t="s">
        <v>3232</v>
      </c>
      <c r="C1047" s="259" t="s">
        <v>3233</v>
      </c>
      <c r="D1047" s="229" t="s">
        <v>3223</v>
      </c>
      <c r="E1047" s="3" t="s">
        <v>3194</v>
      </c>
      <c r="F1047" s="26" t="s">
        <v>682</v>
      </c>
      <c r="G1047" s="26" t="s">
        <v>55</v>
      </c>
      <c r="H1047" s="26" t="s">
        <v>295</v>
      </c>
      <c r="J1047" s="22">
        <v>200</v>
      </c>
      <c r="L1047" s="28" t="s">
        <v>57</v>
      </c>
      <c r="M1047" s="22" t="s">
        <v>58</v>
      </c>
      <c r="N1047" s="22">
        <v>0</v>
      </c>
      <c r="O1047" s="22" t="s">
        <v>59</v>
      </c>
      <c r="P1047" s="22" t="s">
        <v>78</v>
      </c>
      <c r="V1047" s="25" t="s">
        <v>61</v>
      </c>
      <c r="W1047" s="65" t="s">
        <v>1953</v>
      </c>
      <c r="X1047" s="106" t="s">
        <v>415</v>
      </c>
      <c r="Y1047" s="25" t="s">
        <v>3234</v>
      </c>
      <c r="Z1047" s="83" t="s">
        <v>62</v>
      </c>
      <c r="AA1047" s="6">
        <v>10</v>
      </c>
      <c r="AB1047" s="6">
        <v>3</v>
      </c>
      <c r="AC1047" s="5">
        <v>56</v>
      </c>
      <c r="AD1047" s="5" t="s">
        <v>79</v>
      </c>
      <c r="AE1047" s="5" t="s">
        <v>334</v>
      </c>
      <c r="AI1047" s="5">
        <v>33</v>
      </c>
      <c r="AJ1047" s="5">
        <v>66</v>
      </c>
      <c r="BQ1047" s="6" t="s">
        <v>1859</v>
      </c>
      <c r="BR1047" s="5" t="s">
        <v>3235</v>
      </c>
    </row>
    <row r="1048" spans="1:70" x14ac:dyDescent="0.25">
      <c r="A1048" s="91">
        <v>1228</v>
      </c>
      <c r="B1048" s="229" t="s">
        <v>3232</v>
      </c>
      <c r="C1048" s="259" t="s">
        <v>3233</v>
      </c>
      <c r="D1048" s="229" t="s">
        <v>3224</v>
      </c>
      <c r="E1048" s="3" t="s">
        <v>3194</v>
      </c>
      <c r="F1048" s="26" t="s">
        <v>682</v>
      </c>
      <c r="G1048" s="26" t="s">
        <v>55</v>
      </c>
      <c r="H1048" s="26" t="s">
        <v>295</v>
      </c>
      <c r="J1048" s="22">
        <v>400</v>
      </c>
      <c r="L1048" s="28" t="s">
        <v>57</v>
      </c>
      <c r="M1048" s="22" t="s">
        <v>58</v>
      </c>
      <c r="N1048" s="22">
        <v>0</v>
      </c>
      <c r="O1048" s="22" t="s">
        <v>59</v>
      </c>
      <c r="P1048" s="22" t="s">
        <v>78</v>
      </c>
      <c r="V1048" s="25" t="s">
        <v>61</v>
      </c>
      <c r="W1048" s="65" t="s">
        <v>1953</v>
      </c>
      <c r="X1048" s="106" t="s">
        <v>415</v>
      </c>
      <c r="Y1048" s="25" t="s">
        <v>3234</v>
      </c>
      <c r="Z1048" s="83" t="s">
        <v>62</v>
      </c>
      <c r="AA1048" s="6">
        <v>10</v>
      </c>
      <c r="AB1048" s="6">
        <v>3</v>
      </c>
      <c r="AC1048" s="5">
        <v>56</v>
      </c>
      <c r="AD1048" s="5" t="s">
        <v>79</v>
      </c>
      <c r="AE1048" s="5" t="s">
        <v>334</v>
      </c>
      <c r="AI1048" s="5">
        <v>33</v>
      </c>
      <c r="AJ1048" s="5">
        <v>66</v>
      </c>
      <c r="BQ1048" s="6" t="s">
        <v>1859</v>
      </c>
      <c r="BR1048" s="5" t="s">
        <v>3235</v>
      </c>
    </row>
    <row r="1049" spans="1:70" x14ac:dyDescent="0.25">
      <c r="A1049" s="91">
        <v>1229</v>
      </c>
      <c r="B1049" s="229" t="s">
        <v>3232</v>
      </c>
      <c r="C1049" s="259" t="s">
        <v>3233</v>
      </c>
      <c r="D1049" s="229" t="s">
        <v>3236</v>
      </c>
      <c r="E1049" s="3" t="s">
        <v>3194</v>
      </c>
      <c r="F1049" s="26" t="s">
        <v>682</v>
      </c>
      <c r="G1049" s="26" t="s">
        <v>55</v>
      </c>
      <c r="H1049" s="26" t="s">
        <v>3237</v>
      </c>
      <c r="J1049" s="22">
        <v>200</v>
      </c>
      <c r="L1049" s="28" t="s">
        <v>57</v>
      </c>
      <c r="M1049" s="22" t="s">
        <v>58</v>
      </c>
      <c r="N1049" s="22">
        <v>0</v>
      </c>
      <c r="O1049" s="22" t="s">
        <v>59</v>
      </c>
      <c r="P1049" s="22" t="s">
        <v>78</v>
      </c>
      <c r="V1049" s="25" t="s">
        <v>61</v>
      </c>
      <c r="W1049" s="65" t="s">
        <v>1953</v>
      </c>
      <c r="X1049" s="106" t="s">
        <v>415</v>
      </c>
      <c r="Y1049" s="25" t="s">
        <v>3234</v>
      </c>
      <c r="Z1049" s="83" t="s">
        <v>62</v>
      </c>
      <c r="AA1049" s="6">
        <v>10</v>
      </c>
      <c r="AB1049" s="6">
        <v>3</v>
      </c>
      <c r="AC1049" s="5">
        <v>55</v>
      </c>
      <c r="AD1049" s="5" t="s">
        <v>79</v>
      </c>
      <c r="AE1049" s="5" t="s">
        <v>334</v>
      </c>
      <c r="AI1049" s="5">
        <v>37</v>
      </c>
      <c r="AJ1049" s="5">
        <v>67</v>
      </c>
      <c r="BQ1049" s="6" t="s">
        <v>1859</v>
      </c>
      <c r="BR1049" s="5" t="s">
        <v>3235</v>
      </c>
    </row>
    <row r="1050" spans="1:70" x14ac:dyDescent="0.25">
      <c r="A1050" s="91">
        <v>1230</v>
      </c>
      <c r="B1050" s="229" t="s">
        <v>3232</v>
      </c>
      <c r="C1050" s="259" t="s">
        <v>3233</v>
      </c>
      <c r="D1050" s="229" t="s">
        <v>3238</v>
      </c>
      <c r="E1050" s="3" t="s">
        <v>3194</v>
      </c>
      <c r="F1050" s="26" t="s">
        <v>682</v>
      </c>
      <c r="G1050" s="26" t="s">
        <v>55</v>
      </c>
      <c r="H1050" s="26" t="s">
        <v>3237</v>
      </c>
      <c r="J1050" s="22">
        <v>200</v>
      </c>
      <c r="L1050" s="28" t="s">
        <v>57</v>
      </c>
      <c r="M1050" s="22" t="s">
        <v>58</v>
      </c>
      <c r="N1050" s="22">
        <v>0</v>
      </c>
      <c r="O1050" s="22" t="s">
        <v>59</v>
      </c>
      <c r="P1050" s="22" t="s">
        <v>78</v>
      </c>
      <c r="V1050" s="25" t="s">
        <v>435</v>
      </c>
      <c r="Y1050" s="25" t="s">
        <v>3239</v>
      </c>
      <c r="Z1050" s="83" t="s">
        <v>62</v>
      </c>
      <c r="AA1050" s="6">
        <v>10</v>
      </c>
      <c r="AB1050" s="6">
        <v>3</v>
      </c>
      <c r="AC1050" s="5">
        <v>55</v>
      </c>
      <c r="AD1050" s="5" t="s">
        <v>79</v>
      </c>
      <c r="AE1050" s="5" t="s">
        <v>334</v>
      </c>
      <c r="AI1050" s="5">
        <v>37</v>
      </c>
      <c r="AJ1050" s="5">
        <v>67</v>
      </c>
      <c r="BQ1050" s="6" t="s">
        <v>1859</v>
      </c>
      <c r="BR1050" s="5" t="s">
        <v>3235</v>
      </c>
    </row>
    <row r="1051" spans="1:70" x14ac:dyDescent="0.25">
      <c r="A1051" s="91">
        <v>1231</v>
      </c>
      <c r="B1051" s="229" t="s">
        <v>3240</v>
      </c>
      <c r="C1051" s="259" t="s">
        <v>3241</v>
      </c>
      <c r="D1051" s="229" t="s">
        <v>3242</v>
      </c>
      <c r="E1051" s="3" t="s">
        <v>3194</v>
      </c>
      <c r="F1051" s="26" t="s">
        <v>102</v>
      </c>
      <c r="G1051" s="26" t="s">
        <v>55</v>
      </c>
      <c r="H1051" s="26" t="s">
        <v>193</v>
      </c>
      <c r="J1051" s="22">
        <v>200</v>
      </c>
      <c r="L1051" s="28" t="s">
        <v>57</v>
      </c>
      <c r="M1051" s="22" t="s">
        <v>77</v>
      </c>
      <c r="N1051" s="22">
        <v>0</v>
      </c>
      <c r="O1051" s="22" t="s">
        <v>59</v>
      </c>
      <c r="P1051" s="22" t="s">
        <v>78</v>
      </c>
      <c r="R1051" s="23" t="s">
        <v>3243</v>
      </c>
      <c r="S1051" s="24">
        <v>5</v>
      </c>
      <c r="V1051" s="25" t="s">
        <v>61</v>
      </c>
      <c r="W1051" s="65" t="s">
        <v>1953</v>
      </c>
      <c r="X1051" s="106" t="s">
        <v>415</v>
      </c>
      <c r="Y1051" s="25" t="s">
        <v>3244</v>
      </c>
      <c r="Z1051" s="83" t="s">
        <v>62</v>
      </c>
      <c r="AA1051" s="6">
        <v>6</v>
      </c>
      <c r="AD1051" s="5" t="s">
        <v>79</v>
      </c>
      <c r="AI1051" s="5">
        <v>20</v>
      </c>
      <c r="AJ1051" s="5">
        <v>54</v>
      </c>
      <c r="AL1051" s="6" t="s">
        <v>80</v>
      </c>
      <c r="AQ1051" s="6">
        <v>59</v>
      </c>
      <c r="AR1051" s="6">
        <v>81</v>
      </c>
      <c r="BQ1051" s="6" t="s">
        <v>1824</v>
      </c>
      <c r="BR1051" s="5" t="s">
        <v>3245</v>
      </c>
    </row>
    <row r="1052" spans="1:70" x14ac:dyDescent="0.25">
      <c r="A1052" s="91">
        <v>1232</v>
      </c>
      <c r="B1052" s="229" t="s">
        <v>3240</v>
      </c>
      <c r="C1052" s="259" t="s">
        <v>3241</v>
      </c>
      <c r="D1052" s="229" t="s">
        <v>3246</v>
      </c>
      <c r="E1052" s="3" t="s">
        <v>3194</v>
      </c>
      <c r="F1052" s="26" t="s">
        <v>102</v>
      </c>
      <c r="G1052" s="26" t="s">
        <v>55</v>
      </c>
      <c r="H1052" s="26" t="s">
        <v>3237</v>
      </c>
      <c r="J1052" s="22">
        <v>200</v>
      </c>
      <c r="L1052" s="28" t="s">
        <v>57</v>
      </c>
      <c r="M1052" s="22" t="s">
        <v>77</v>
      </c>
      <c r="N1052" s="22">
        <v>0</v>
      </c>
      <c r="O1052" s="22" t="s">
        <v>59</v>
      </c>
      <c r="P1052" s="22" t="s">
        <v>78</v>
      </c>
      <c r="R1052" s="23" t="s">
        <v>3243</v>
      </c>
      <c r="S1052" s="24">
        <v>30</v>
      </c>
      <c r="V1052" s="25" t="s">
        <v>61</v>
      </c>
      <c r="W1052" s="65" t="s">
        <v>1953</v>
      </c>
      <c r="X1052" s="106" t="s">
        <v>415</v>
      </c>
      <c r="Y1052" s="25" t="s">
        <v>3244</v>
      </c>
      <c r="Z1052" s="83" t="s">
        <v>62</v>
      </c>
      <c r="AA1052" s="6">
        <v>4</v>
      </c>
      <c r="BQ1052" s="6" t="s">
        <v>1824</v>
      </c>
      <c r="BR1052" s="5" t="s">
        <v>3245</v>
      </c>
    </row>
    <row r="1053" spans="1:70" x14ac:dyDescent="0.25">
      <c r="A1053" s="91">
        <v>1233</v>
      </c>
      <c r="B1053" s="229" t="s">
        <v>3247</v>
      </c>
      <c r="C1053" s="259" t="s">
        <v>3248</v>
      </c>
      <c r="D1053" s="229" t="s">
        <v>3249</v>
      </c>
      <c r="E1053" s="3" t="s">
        <v>3194</v>
      </c>
      <c r="F1053" s="26" t="s">
        <v>102</v>
      </c>
      <c r="G1053" s="26" t="s">
        <v>55</v>
      </c>
      <c r="H1053" s="26" t="s">
        <v>295</v>
      </c>
      <c r="J1053" s="22">
        <v>300</v>
      </c>
      <c r="L1053" s="28" t="s">
        <v>57</v>
      </c>
      <c r="M1053" s="22" t="s">
        <v>77</v>
      </c>
      <c r="N1053" s="22">
        <v>0</v>
      </c>
      <c r="O1053" s="22" t="s">
        <v>59</v>
      </c>
      <c r="P1053" s="22" t="s">
        <v>78</v>
      </c>
      <c r="R1053" s="23" t="s">
        <v>3250</v>
      </c>
      <c r="S1053" s="24">
        <v>2</v>
      </c>
      <c r="Z1053" s="83" t="s">
        <v>62</v>
      </c>
      <c r="AA1053" s="6">
        <v>8</v>
      </c>
      <c r="AB1053" s="6">
        <v>0</v>
      </c>
      <c r="AD1053" s="5" t="s">
        <v>79</v>
      </c>
      <c r="AI1053" s="5">
        <v>21</v>
      </c>
      <c r="AJ1053" s="5">
        <v>35</v>
      </c>
      <c r="AL1053" s="6" t="s">
        <v>80</v>
      </c>
      <c r="AQ1053" s="6">
        <v>50</v>
      </c>
      <c r="AR1053" s="6">
        <v>90</v>
      </c>
      <c r="BQ1053" s="6" t="s">
        <v>3251</v>
      </c>
      <c r="BR1053" s="5" t="s">
        <v>3252</v>
      </c>
    </row>
    <row r="1054" spans="1:70" x14ac:dyDescent="0.25">
      <c r="A1054" s="91">
        <v>1234</v>
      </c>
      <c r="B1054" s="229" t="s">
        <v>3253</v>
      </c>
      <c r="C1054" s="259" t="s">
        <v>3254</v>
      </c>
      <c r="D1054" s="229" t="s">
        <v>3255</v>
      </c>
      <c r="E1054" s="3" t="s">
        <v>3194</v>
      </c>
      <c r="F1054" s="26" t="s">
        <v>682</v>
      </c>
      <c r="G1054" s="26" t="s">
        <v>75</v>
      </c>
      <c r="H1054" s="26" t="s">
        <v>3256</v>
      </c>
      <c r="J1054" s="22">
        <v>300</v>
      </c>
      <c r="L1054" s="28" t="s">
        <v>57</v>
      </c>
      <c r="M1054" s="22" t="s">
        <v>77</v>
      </c>
      <c r="N1054" s="22">
        <v>1</v>
      </c>
      <c r="O1054" s="22" t="s">
        <v>59</v>
      </c>
      <c r="P1054" s="22" t="s">
        <v>78</v>
      </c>
      <c r="R1054" s="23" t="s">
        <v>3257</v>
      </c>
      <c r="S1054" s="24">
        <v>2</v>
      </c>
      <c r="V1054" s="25" t="s">
        <v>61</v>
      </c>
      <c r="W1054" s="65" t="s">
        <v>1953</v>
      </c>
      <c r="X1054" s="106" t="s">
        <v>333</v>
      </c>
      <c r="Z1054" s="83" t="s">
        <v>62</v>
      </c>
      <c r="AA1054" s="6">
        <v>1</v>
      </c>
      <c r="BQ1054" s="6" t="s">
        <v>213</v>
      </c>
    </row>
    <row r="1055" spans="1:70" x14ac:dyDescent="0.25">
      <c r="A1055" s="91">
        <v>1235</v>
      </c>
      <c r="B1055" s="229" t="s">
        <v>3253</v>
      </c>
      <c r="C1055" s="259" t="s">
        <v>3254</v>
      </c>
      <c r="D1055" s="229" t="s">
        <v>3258</v>
      </c>
      <c r="E1055" s="3" t="s">
        <v>3194</v>
      </c>
      <c r="F1055" s="26" t="s">
        <v>682</v>
      </c>
      <c r="G1055" s="26" t="s">
        <v>75</v>
      </c>
      <c r="H1055" s="26" t="s">
        <v>3256</v>
      </c>
      <c r="J1055" s="22">
        <v>300</v>
      </c>
      <c r="L1055" s="28" t="s">
        <v>57</v>
      </c>
      <c r="M1055" s="22" t="s">
        <v>77</v>
      </c>
      <c r="N1055" s="22">
        <v>2</v>
      </c>
      <c r="O1055" s="22" t="s">
        <v>59</v>
      </c>
      <c r="P1055" s="22" t="s">
        <v>78</v>
      </c>
      <c r="R1055" s="23" t="s">
        <v>3257</v>
      </c>
      <c r="S1055" s="24">
        <v>2</v>
      </c>
      <c r="V1055" s="25" t="s">
        <v>61</v>
      </c>
      <c r="W1055" s="65" t="s">
        <v>1953</v>
      </c>
      <c r="X1055" s="106" t="s">
        <v>333</v>
      </c>
      <c r="Z1055" s="83" t="s">
        <v>62</v>
      </c>
      <c r="AA1055" s="6">
        <v>1</v>
      </c>
      <c r="BQ1055" s="6" t="s">
        <v>213</v>
      </c>
    </row>
    <row r="1056" spans="1:70" x14ac:dyDescent="0.25">
      <c r="A1056" s="91">
        <v>1236</v>
      </c>
      <c r="B1056" s="229" t="s">
        <v>3253</v>
      </c>
      <c r="C1056" s="259" t="s">
        <v>3254</v>
      </c>
      <c r="D1056" s="229" t="s">
        <v>3259</v>
      </c>
      <c r="E1056" s="3" t="s">
        <v>3194</v>
      </c>
      <c r="F1056" s="26" t="s">
        <v>682</v>
      </c>
      <c r="G1056" s="26" t="s">
        <v>75</v>
      </c>
      <c r="H1056" s="26" t="s">
        <v>3256</v>
      </c>
      <c r="J1056" s="22">
        <v>300</v>
      </c>
      <c r="L1056" s="28" t="s">
        <v>57</v>
      </c>
      <c r="M1056" s="22" t="s">
        <v>77</v>
      </c>
      <c r="N1056" s="22">
        <v>3</v>
      </c>
      <c r="O1056" s="22" t="s">
        <v>59</v>
      </c>
      <c r="P1056" s="22" t="s">
        <v>78</v>
      </c>
      <c r="R1056" s="23" t="s">
        <v>3257</v>
      </c>
      <c r="S1056" s="24">
        <v>2</v>
      </c>
      <c r="V1056" s="25" t="s">
        <v>61</v>
      </c>
      <c r="W1056" s="65" t="s">
        <v>1953</v>
      </c>
      <c r="X1056" s="106" t="s">
        <v>333</v>
      </c>
      <c r="Z1056" s="83" t="s">
        <v>62</v>
      </c>
      <c r="AA1056" s="6">
        <v>1</v>
      </c>
      <c r="BQ1056" s="6" t="s">
        <v>213</v>
      </c>
    </row>
    <row r="1057" spans="1:69" x14ac:dyDescent="0.25">
      <c r="A1057" s="91">
        <v>1237</v>
      </c>
      <c r="B1057" s="229" t="s">
        <v>3253</v>
      </c>
      <c r="C1057" s="259" t="s">
        <v>3254</v>
      </c>
      <c r="D1057" s="229" t="s">
        <v>3260</v>
      </c>
      <c r="E1057" s="3" t="s">
        <v>3194</v>
      </c>
      <c r="F1057" s="26" t="s">
        <v>682</v>
      </c>
      <c r="G1057" s="26" t="s">
        <v>75</v>
      </c>
      <c r="H1057" s="26" t="s">
        <v>3256</v>
      </c>
      <c r="J1057" s="22">
        <v>300</v>
      </c>
      <c r="L1057" s="28" t="s">
        <v>57</v>
      </c>
      <c r="M1057" s="22" t="s">
        <v>77</v>
      </c>
      <c r="N1057" s="22">
        <v>4</v>
      </c>
      <c r="O1057" s="22" t="s">
        <v>59</v>
      </c>
      <c r="P1057" s="22" t="s">
        <v>78</v>
      </c>
      <c r="R1057" s="23" t="s">
        <v>3257</v>
      </c>
      <c r="S1057" s="24">
        <v>2</v>
      </c>
      <c r="V1057" s="25" t="s">
        <v>61</v>
      </c>
      <c r="W1057" s="65" t="s">
        <v>1953</v>
      </c>
      <c r="X1057" s="106" t="s">
        <v>333</v>
      </c>
      <c r="Z1057" s="83" t="s">
        <v>62</v>
      </c>
      <c r="AA1057" s="6">
        <v>1</v>
      </c>
      <c r="BQ1057" s="6" t="s">
        <v>213</v>
      </c>
    </row>
    <row r="1058" spans="1:69" x14ac:dyDescent="0.25">
      <c r="A1058" s="91">
        <v>1238</v>
      </c>
      <c r="B1058" s="229" t="s">
        <v>3253</v>
      </c>
      <c r="C1058" s="259" t="s">
        <v>3254</v>
      </c>
      <c r="D1058" s="229" t="s">
        <v>3261</v>
      </c>
      <c r="E1058" s="3" t="s">
        <v>3194</v>
      </c>
      <c r="F1058" s="26" t="s">
        <v>682</v>
      </c>
      <c r="G1058" s="26" t="s">
        <v>75</v>
      </c>
      <c r="H1058" s="26" t="s">
        <v>3256</v>
      </c>
      <c r="J1058" s="22">
        <v>300</v>
      </c>
      <c r="L1058" s="28" t="s">
        <v>57</v>
      </c>
      <c r="M1058" s="22" t="s">
        <v>77</v>
      </c>
      <c r="N1058" s="22">
        <v>5</v>
      </c>
      <c r="O1058" s="22" t="s">
        <v>59</v>
      </c>
      <c r="P1058" s="22" t="s">
        <v>78</v>
      </c>
      <c r="R1058" s="23" t="s">
        <v>3257</v>
      </c>
      <c r="S1058" s="24">
        <v>2</v>
      </c>
      <c r="V1058" s="25" t="s">
        <v>61</v>
      </c>
      <c r="W1058" s="65" t="s">
        <v>1953</v>
      </c>
      <c r="X1058" s="106" t="s">
        <v>333</v>
      </c>
      <c r="Z1058" s="83" t="s">
        <v>62</v>
      </c>
      <c r="AA1058" s="6">
        <v>1</v>
      </c>
      <c r="BQ1058" s="6" t="s">
        <v>213</v>
      </c>
    </row>
    <row r="1059" spans="1:69" x14ac:dyDescent="0.25">
      <c r="A1059" s="91">
        <v>1239</v>
      </c>
      <c r="B1059" s="229" t="s">
        <v>3253</v>
      </c>
      <c r="C1059" s="259" t="s">
        <v>3254</v>
      </c>
      <c r="D1059" s="229" t="s">
        <v>3262</v>
      </c>
      <c r="E1059" s="3" t="s">
        <v>3194</v>
      </c>
      <c r="F1059" s="26" t="s">
        <v>682</v>
      </c>
      <c r="G1059" s="26" t="s">
        <v>75</v>
      </c>
      <c r="H1059" s="26" t="s">
        <v>3256</v>
      </c>
      <c r="J1059" s="22">
        <v>300</v>
      </c>
      <c r="L1059" s="28" t="s">
        <v>57</v>
      </c>
      <c r="M1059" s="22" t="s">
        <v>77</v>
      </c>
      <c r="N1059" s="22">
        <v>6</v>
      </c>
      <c r="O1059" s="22" t="s">
        <v>59</v>
      </c>
      <c r="P1059" s="22" t="s">
        <v>78</v>
      </c>
      <c r="R1059" s="23" t="s">
        <v>3257</v>
      </c>
      <c r="S1059" s="24">
        <v>2</v>
      </c>
      <c r="V1059" s="25" t="s">
        <v>61</v>
      </c>
      <c r="W1059" s="65" t="s">
        <v>1953</v>
      </c>
      <c r="X1059" s="106" t="s">
        <v>333</v>
      </c>
      <c r="Z1059" s="83" t="s">
        <v>62</v>
      </c>
      <c r="AA1059" s="6">
        <v>1</v>
      </c>
      <c r="BQ1059" s="6" t="s">
        <v>213</v>
      </c>
    </row>
    <row r="1060" spans="1:69" x14ac:dyDescent="0.25">
      <c r="A1060" s="91">
        <v>1240</v>
      </c>
      <c r="B1060" s="229" t="s">
        <v>3253</v>
      </c>
      <c r="C1060" s="259" t="s">
        <v>3254</v>
      </c>
      <c r="D1060" s="229" t="s">
        <v>3263</v>
      </c>
      <c r="E1060" s="3" t="s">
        <v>3194</v>
      </c>
      <c r="F1060" s="26" t="s">
        <v>682</v>
      </c>
      <c r="G1060" s="26" t="s">
        <v>75</v>
      </c>
      <c r="H1060" s="26" t="s">
        <v>3256</v>
      </c>
      <c r="J1060" s="22">
        <v>300</v>
      </c>
      <c r="L1060" s="28" t="s">
        <v>57</v>
      </c>
      <c r="M1060" s="22" t="s">
        <v>77</v>
      </c>
      <c r="N1060" s="22">
        <v>7</v>
      </c>
      <c r="O1060" s="22" t="s">
        <v>59</v>
      </c>
      <c r="P1060" s="22" t="s">
        <v>78</v>
      </c>
      <c r="R1060" s="23" t="s">
        <v>3257</v>
      </c>
      <c r="S1060" s="24">
        <v>2</v>
      </c>
      <c r="V1060" s="25" t="s">
        <v>61</v>
      </c>
      <c r="W1060" s="65" t="s">
        <v>1953</v>
      </c>
      <c r="X1060" s="106" t="s">
        <v>333</v>
      </c>
      <c r="Z1060" s="83" t="s">
        <v>62</v>
      </c>
      <c r="AA1060" s="6">
        <v>1</v>
      </c>
      <c r="BQ1060" s="6" t="s">
        <v>213</v>
      </c>
    </row>
    <row r="1061" spans="1:69" x14ac:dyDescent="0.25">
      <c r="A1061" s="91">
        <v>1241</v>
      </c>
      <c r="B1061" s="229" t="s">
        <v>3253</v>
      </c>
      <c r="C1061" s="259" t="s">
        <v>3254</v>
      </c>
      <c r="D1061" s="229" t="s">
        <v>3264</v>
      </c>
      <c r="E1061" s="3" t="s">
        <v>3194</v>
      </c>
      <c r="F1061" s="26" t="s">
        <v>682</v>
      </c>
      <c r="G1061" s="26" t="s">
        <v>75</v>
      </c>
      <c r="H1061" s="26" t="s">
        <v>3256</v>
      </c>
      <c r="J1061" s="22">
        <v>300</v>
      </c>
      <c r="L1061" s="28" t="s">
        <v>57</v>
      </c>
      <c r="M1061" s="22" t="s">
        <v>77</v>
      </c>
      <c r="N1061" s="22">
        <v>8</v>
      </c>
      <c r="O1061" s="22" t="s">
        <v>59</v>
      </c>
      <c r="P1061" s="22" t="s">
        <v>78</v>
      </c>
      <c r="R1061" s="23" t="s">
        <v>3257</v>
      </c>
      <c r="S1061" s="24">
        <v>2</v>
      </c>
      <c r="V1061" s="25" t="s">
        <v>61</v>
      </c>
      <c r="W1061" s="65" t="s">
        <v>1953</v>
      </c>
      <c r="X1061" s="106" t="s">
        <v>333</v>
      </c>
      <c r="Z1061" s="83" t="s">
        <v>62</v>
      </c>
      <c r="AA1061" s="6">
        <v>1</v>
      </c>
      <c r="BQ1061" s="6" t="s">
        <v>213</v>
      </c>
    </row>
    <row r="1062" spans="1:69" x14ac:dyDescent="0.25">
      <c r="A1062" s="91">
        <v>1242</v>
      </c>
      <c r="B1062" s="229" t="s">
        <v>3253</v>
      </c>
      <c r="C1062" s="259" t="s">
        <v>3254</v>
      </c>
      <c r="D1062" s="229" t="s">
        <v>3265</v>
      </c>
      <c r="E1062" s="3" t="s">
        <v>3194</v>
      </c>
      <c r="F1062" s="26" t="s">
        <v>682</v>
      </c>
      <c r="G1062" s="26" t="s">
        <v>75</v>
      </c>
      <c r="H1062" s="26" t="s">
        <v>3256</v>
      </c>
      <c r="J1062" s="22">
        <v>300</v>
      </c>
      <c r="L1062" s="28" t="s">
        <v>57</v>
      </c>
      <c r="M1062" s="22" t="s">
        <v>77</v>
      </c>
      <c r="N1062" s="22">
        <v>9</v>
      </c>
      <c r="O1062" s="22" t="s">
        <v>59</v>
      </c>
      <c r="P1062" s="22" t="s">
        <v>78</v>
      </c>
      <c r="R1062" s="23" t="s">
        <v>3257</v>
      </c>
      <c r="S1062" s="24">
        <v>2</v>
      </c>
      <c r="V1062" s="25" t="s">
        <v>61</v>
      </c>
      <c r="W1062" s="65" t="s">
        <v>1953</v>
      </c>
      <c r="X1062" s="106" t="s">
        <v>333</v>
      </c>
      <c r="Z1062" s="83" t="s">
        <v>62</v>
      </c>
      <c r="AA1062" s="6">
        <v>1</v>
      </c>
      <c r="BQ1062" s="6" t="s">
        <v>213</v>
      </c>
    </row>
    <row r="1063" spans="1:69" x14ac:dyDescent="0.25">
      <c r="A1063" s="91">
        <v>1243</v>
      </c>
      <c r="B1063" s="229" t="s">
        <v>3253</v>
      </c>
      <c r="C1063" s="259" t="s">
        <v>3254</v>
      </c>
      <c r="D1063" s="229" t="s">
        <v>3266</v>
      </c>
      <c r="E1063" s="3" t="s">
        <v>3194</v>
      </c>
      <c r="F1063" s="26" t="s">
        <v>682</v>
      </c>
      <c r="G1063" s="26" t="s">
        <v>75</v>
      </c>
      <c r="H1063" s="26" t="s">
        <v>3256</v>
      </c>
      <c r="J1063" s="22">
        <v>300</v>
      </c>
      <c r="L1063" s="28" t="s">
        <v>57</v>
      </c>
      <c r="M1063" s="22" t="s">
        <v>77</v>
      </c>
      <c r="N1063" s="22">
        <v>10</v>
      </c>
      <c r="O1063" s="22" t="s">
        <v>59</v>
      </c>
      <c r="P1063" s="22" t="s">
        <v>78</v>
      </c>
      <c r="R1063" s="23" t="s">
        <v>3257</v>
      </c>
      <c r="S1063" s="24">
        <v>2</v>
      </c>
      <c r="V1063" s="25" t="s">
        <v>61</v>
      </c>
      <c r="W1063" s="65" t="s">
        <v>1953</v>
      </c>
      <c r="X1063" s="106" t="s">
        <v>333</v>
      </c>
      <c r="Z1063" s="83" t="s">
        <v>62</v>
      </c>
      <c r="AA1063" s="6">
        <v>1</v>
      </c>
      <c r="BQ1063" s="6" t="s">
        <v>213</v>
      </c>
    </row>
    <row r="1064" spans="1:69" x14ac:dyDescent="0.25">
      <c r="A1064" s="91">
        <v>1244</v>
      </c>
      <c r="B1064" s="229" t="s">
        <v>3253</v>
      </c>
      <c r="C1064" s="259" t="s">
        <v>3254</v>
      </c>
      <c r="D1064" s="229" t="s">
        <v>3267</v>
      </c>
      <c r="E1064" s="3" t="s">
        <v>3194</v>
      </c>
      <c r="F1064" s="26" t="s">
        <v>682</v>
      </c>
      <c r="G1064" s="26" t="s">
        <v>75</v>
      </c>
      <c r="H1064" s="26" t="s">
        <v>3256</v>
      </c>
      <c r="J1064" s="22">
        <v>300</v>
      </c>
      <c r="L1064" s="28" t="s">
        <v>57</v>
      </c>
      <c r="M1064" s="22" t="s">
        <v>77</v>
      </c>
      <c r="N1064" s="22">
        <v>11</v>
      </c>
      <c r="O1064" s="22" t="s">
        <v>59</v>
      </c>
      <c r="P1064" s="22" t="s">
        <v>78</v>
      </c>
      <c r="R1064" s="23" t="s">
        <v>3257</v>
      </c>
      <c r="S1064" s="24">
        <v>2</v>
      </c>
      <c r="V1064" s="25" t="s">
        <v>61</v>
      </c>
      <c r="W1064" s="65" t="s">
        <v>1953</v>
      </c>
      <c r="X1064" s="106" t="s">
        <v>333</v>
      </c>
      <c r="Z1064" s="83" t="s">
        <v>62</v>
      </c>
      <c r="AA1064" s="6">
        <v>1</v>
      </c>
      <c r="BQ1064" s="6" t="s">
        <v>213</v>
      </c>
    </row>
    <row r="1065" spans="1:69" x14ac:dyDescent="0.25">
      <c r="A1065" s="91">
        <v>1245</v>
      </c>
      <c r="B1065" s="229" t="s">
        <v>3253</v>
      </c>
      <c r="C1065" s="259" t="s">
        <v>3254</v>
      </c>
      <c r="D1065" s="229" t="s">
        <v>3268</v>
      </c>
      <c r="E1065" s="3" t="s">
        <v>3194</v>
      </c>
      <c r="F1065" s="26" t="s">
        <v>682</v>
      </c>
      <c r="G1065" s="26" t="s">
        <v>75</v>
      </c>
      <c r="H1065" s="26" t="s">
        <v>3256</v>
      </c>
      <c r="J1065" s="22">
        <v>300</v>
      </c>
      <c r="L1065" s="28" t="s">
        <v>57</v>
      </c>
      <c r="M1065" s="22" t="s">
        <v>77</v>
      </c>
      <c r="N1065" s="22">
        <v>12</v>
      </c>
      <c r="O1065" s="22" t="s">
        <v>59</v>
      </c>
      <c r="P1065" s="22" t="s">
        <v>78</v>
      </c>
      <c r="R1065" s="23" t="s">
        <v>3257</v>
      </c>
      <c r="S1065" s="24">
        <v>2</v>
      </c>
      <c r="V1065" s="25" t="s">
        <v>61</v>
      </c>
      <c r="W1065" s="65" t="s">
        <v>1953</v>
      </c>
      <c r="X1065" s="106" t="s">
        <v>333</v>
      </c>
      <c r="Z1065" s="83" t="s">
        <v>62</v>
      </c>
      <c r="AA1065" s="6">
        <v>1</v>
      </c>
      <c r="BQ1065" s="6" t="s">
        <v>213</v>
      </c>
    </row>
    <row r="1066" spans="1:69" x14ac:dyDescent="0.25">
      <c r="A1066" s="91">
        <v>1246</v>
      </c>
      <c r="B1066" s="229" t="s">
        <v>3253</v>
      </c>
      <c r="C1066" s="259" t="s">
        <v>3254</v>
      </c>
      <c r="D1066" s="229" t="s">
        <v>3269</v>
      </c>
      <c r="E1066" s="3" t="s">
        <v>3194</v>
      </c>
      <c r="F1066" s="26" t="s">
        <v>682</v>
      </c>
      <c r="G1066" s="26" t="s">
        <v>75</v>
      </c>
      <c r="H1066" s="26" t="s">
        <v>90</v>
      </c>
      <c r="J1066" s="22">
        <v>300</v>
      </c>
      <c r="L1066" s="28" t="s">
        <v>57</v>
      </c>
      <c r="M1066" s="22" t="s">
        <v>58</v>
      </c>
      <c r="N1066" s="22">
        <v>13</v>
      </c>
      <c r="O1066" s="22" t="s">
        <v>59</v>
      </c>
      <c r="P1066" s="22" t="s">
        <v>78</v>
      </c>
      <c r="R1066" s="23" t="s">
        <v>3270</v>
      </c>
      <c r="T1066" s="23">
        <v>240</v>
      </c>
      <c r="U1066" s="23" t="s">
        <v>3271</v>
      </c>
      <c r="V1066" s="25" t="s">
        <v>61</v>
      </c>
      <c r="W1066" s="65" t="s">
        <v>1953</v>
      </c>
      <c r="X1066" s="106" t="s">
        <v>333</v>
      </c>
      <c r="Z1066" s="83" t="s">
        <v>62</v>
      </c>
      <c r="AA1066" s="6">
        <v>1</v>
      </c>
      <c r="BQ1066" s="6" t="s">
        <v>213</v>
      </c>
    </row>
    <row r="1067" spans="1:69" x14ac:dyDescent="0.25">
      <c r="A1067" s="91">
        <v>1247</v>
      </c>
      <c r="B1067" s="229" t="s">
        <v>3253</v>
      </c>
      <c r="C1067" s="259" t="s">
        <v>3254</v>
      </c>
      <c r="D1067" s="229" t="s">
        <v>3272</v>
      </c>
      <c r="E1067" s="3" t="s">
        <v>3194</v>
      </c>
      <c r="F1067" s="26" t="s">
        <v>682</v>
      </c>
      <c r="G1067" s="26" t="s">
        <v>75</v>
      </c>
      <c r="H1067" s="26" t="s">
        <v>90</v>
      </c>
      <c r="J1067" s="22">
        <v>300</v>
      </c>
      <c r="L1067" s="28" t="s">
        <v>57</v>
      </c>
      <c r="M1067" s="22" t="s">
        <v>58</v>
      </c>
      <c r="N1067" s="22">
        <v>14</v>
      </c>
      <c r="O1067" s="22" t="s">
        <v>59</v>
      </c>
      <c r="P1067" s="22" t="s">
        <v>78</v>
      </c>
      <c r="R1067" s="23" t="s">
        <v>3270</v>
      </c>
      <c r="T1067" s="23">
        <v>240</v>
      </c>
      <c r="U1067" s="23" t="s">
        <v>3271</v>
      </c>
      <c r="V1067" s="25" t="s">
        <v>61</v>
      </c>
      <c r="W1067" s="65" t="s">
        <v>1953</v>
      </c>
      <c r="X1067" s="106" t="s">
        <v>333</v>
      </c>
      <c r="Z1067" s="83" t="s">
        <v>62</v>
      </c>
      <c r="AA1067" s="6">
        <v>1</v>
      </c>
      <c r="BQ1067" s="6" t="s">
        <v>213</v>
      </c>
    </row>
    <row r="1068" spans="1:69" x14ac:dyDescent="0.25">
      <c r="A1068" s="91">
        <v>1248</v>
      </c>
      <c r="B1068" s="229" t="s">
        <v>3253</v>
      </c>
      <c r="C1068" s="259" t="s">
        <v>3254</v>
      </c>
      <c r="D1068" s="229" t="s">
        <v>3273</v>
      </c>
      <c r="E1068" s="3" t="s">
        <v>3194</v>
      </c>
      <c r="F1068" s="26" t="s">
        <v>682</v>
      </c>
      <c r="G1068" s="26" t="s">
        <v>75</v>
      </c>
      <c r="H1068" s="26" t="s">
        <v>90</v>
      </c>
      <c r="J1068" s="22">
        <v>300</v>
      </c>
      <c r="L1068" s="28" t="s">
        <v>57</v>
      </c>
      <c r="M1068" s="22" t="s">
        <v>58</v>
      </c>
      <c r="N1068" s="22">
        <v>15</v>
      </c>
      <c r="O1068" s="22" t="s">
        <v>59</v>
      </c>
      <c r="P1068" s="22" t="s">
        <v>78</v>
      </c>
      <c r="R1068" s="23" t="s">
        <v>3270</v>
      </c>
      <c r="T1068" s="23">
        <v>240</v>
      </c>
      <c r="U1068" s="23" t="s">
        <v>3271</v>
      </c>
      <c r="V1068" s="25" t="s">
        <v>61</v>
      </c>
      <c r="W1068" s="65" t="s">
        <v>1953</v>
      </c>
      <c r="X1068" s="106" t="s">
        <v>333</v>
      </c>
      <c r="Z1068" s="83" t="s">
        <v>62</v>
      </c>
      <c r="AA1068" s="6">
        <v>1</v>
      </c>
      <c r="BQ1068" s="6" t="s">
        <v>213</v>
      </c>
    </row>
    <row r="1069" spans="1:69" x14ac:dyDescent="0.25">
      <c r="A1069" s="91">
        <v>1249</v>
      </c>
      <c r="B1069" s="229" t="s">
        <v>3253</v>
      </c>
      <c r="C1069" s="259" t="s">
        <v>3254</v>
      </c>
      <c r="D1069" s="229" t="s">
        <v>3274</v>
      </c>
      <c r="E1069" s="3" t="s">
        <v>3194</v>
      </c>
      <c r="F1069" s="26" t="s">
        <v>682</v>
      </c>
      <c r="G1069" s="26" t="s">
        <v>75</v>
      </c>
      <c r="H1069" s="26" t="s">
        <v>90</v>
      </c>
      <c r="J1069" s="22">
        <v>300</v>
      </c>
      <c r="L1069" s="28" t="s">
        <v>57</v>
      </c>
      <c r="M1069" s="22" t="s">
        <v>58</v>
      </c>
      <c r="N1069" s="22">
        <v>16</v>
      </c>
      <c r="O1069" s="22" t="s">
        <v>59</v>
      </c>
      <c r="P1069" s="22" t="s">
        <v>78</v>
      </c>
      <c r="R1069" s="23" t="s">
        <v>3270</v>
      </c>
      <c r="T1069" s="23">
        <v>240</v>
      </c>
      <c r="U1069" s="23" t="s">
        <v>3271</v>
      </c>
      <c r="V1069" s="25" t="s">
        <v>61</v>
      </c>
      <c r="W1069" s="65" t="s">
        <v>1953</v>
      </c>
      <c r="X1069" s="106" t="s">
        <v>333</v>
      </c>
      <c r="Z1069" s="83" t="s">
        <v>62</v>
      </c>
      <c r="AA1069" s="6">
        <v>1</v>
      </c>
      <c r="BQ1069" s="6" t="s">
        <v>213</v>
      </c>
    </row>
    <row r="1070" spans="1:69" x14ac:dyDescent="0.25">
      <c r="A1070" s="91">
        <v>1250</v>
      </c>
      <c r="B1070" s="229" t="s">
        <v>3253</v>
      </c>
      <c r="C1070" s="259" t="s">
        <v>3254</v>
      </c>
      <c r="D1070" s="229" t="s">
        <v>3275</v>
      </c>
      <c r="E1070" s="3" t="s">
        <v>3194</v>
      </c>
      <c r="F1070" s="26" t="s">
        <v>682</v>
      </c>
      <c r="G1070" s="26" t="s">
        <v>75</v>
      </c>
      <c r="H1070" s="26" t="s">
        <v>90</v>
      </c>
      <c r="J1070" s="22">
        <v>300</v>
      </c>
      <c r="L1070" s="28" t="s">
        <v>57</v>
      </c>
      <c r="M1070" s="22" t="s">
        <v>58</v>
      </c>
      <c r="N1070" s="22">
        <v>17</v>
      </c>
      <c r="O1070" s="22" t="s">
        <v>59</v>
      </c>
      <c r="P1070" s="22" t="s">
        <v>78</v>
      </c>
      <c r="R1070" s="23" t="s">
        <v>3270</v>
      </c>
      <c r="T1070" s="23">
        <v>240</v>
      </c>
      <c r="U1070" s="23" t="s">
        <v>3271</v>
      </c>
      <c r="V1070" s="25" t="s">
        <v>61</v>
      </c>
      <c r="W1070" s="65" t="s">
        <v>1953</v>
      </c>
      <c r="X1070" s="106" t="s">
        <v>333</v>
      </c>
      <c r="Z1070" s="83" t="s">
        <v>62</v>
      </c>
      <c r="AA1070" s="6">
        <v>1</v>
      </c>
      <c r="BQ1070" s="6" t="s">
        <v>213</v>
      </c>
    </row>
    <row r="1071" spans="1:69" x14ac:dyDescent="0.25">
      <c r="A1071" s="91">
        <v>1251</v>
      </c>
      <c r="B1071" s="229" t="s">
        <v>3253</v>
      </c>
      <c r="C1071" s="259" t="s">
        <v>3254</v>
      </c>
      <c r="D1071" s="229" t="s">
        <v>3276</v>
      </c>
      <c r="E1071" s="3" t="s">
        <v>3194</v>
      </c>
      <c r="F1071" s="26" t="s">
        <v>682</v>
      </c>
      <c r="G1071" s="26" t="s">
        <v>75</v>
      </c>
      <c r="H1071" s="26" t="s">
        <v>90</v>
      </c>
      <c r="J1071" s="22">
        <v>300</v>
      </c>
      <c r="L1071" s="28" t="s">
        <v>57</v>
      </c>
      <c r="M1071" s="22" t="s">
        <v>58</v>
      </c>
      <c r="N1071" s="22">
        <v>18</v>
      </c>
      <c r="O1071" s="22" t="s">
        <v>59</v>
      </c>
      <c r="P1071" s="22" t="s">
        <v>78</v>
      </c>
      <c r="R1071" s="23" t="s">
        <v>3270</v>
      </c>
      <c r="T1071" s="23">
        <v>240</v>
      </c>
      <c r="U1071" s="23" t="s">
        <v>3271</v>
      </c>
      <c r="V1071" s="25" t="s">
        <v>61</v>
      </c>
      <c r="W1071" s="65" t="s">
        <v>1953</v>
      </c>
      <c r="X1071" s="106" t="s">
        <v>333</v>
      </c>
      <c r="Z1071" s="83" t="s">
        <v>62</v>
      </c>
      <c r="AA1071" s="6">
        <v>1</v>
      </c>
      <c r="BQ1071" s="6" t="s">
        <v>213</v>
      </c>
    </row>
    <row r="1072" spans="1:69" x14ac:dyDescent="0.25">
      <c r="A1072" s="91">
        <v>1252</v>
      </c>
      <c r="B1072" s="229" t="s">
        <v>3253</v>
      </c>
      <c r="C1072" s="259" t="s">
        <v>3254</v>
      </c>
      <c r="D1072" s="229" t="s">
        <v>3277</v>
      </c>
      <c r="E1072" s="3" t="s">
        <v>3194</v>
      </c>
      <c r="F1072" s="26" t="s">
        <v>682</v>
      </c>
      <c r="G1072" s="26" t="s">
        <v>75</v>
      </c>
      <c r="H1072" s="26" t="s">
        <v>90</v>
      </c>
      <c r="J1072" s="22">
        <v>300</v>
      </c>
      <c r="L1072" s="28" t="s">
        <v>57</v>
      </c>
      <c r="M1072" s="22" t="s">
        <v>58</v>
      </c>
      <c r="N1072" s="22">
        <v>19</v>
      </c>
      <c r="O1072" s="22" t="s">
        <v>59</v>
      </c>
      <c r="P1072" s="22" t="s">
        <v>78</v>
      </c>
      <c r="R1072" s="23" t="s">
        <v>3270</v>
      </c>
      <c r="T1072" s="23">
        <v>240</v>
      </c>
      <c r="U1072" s="23" t="s">
        <v>3271</v>
      </c>
      <c r="V1072" s="25" t="s">
        <v>61</v>
      </c>
      <c r="W1072" s="65" t="s">
        <v>1953</v>
      </c>
      <c r="X1072" s="106" t="s">
        <v>333</v>
      </c>
      <c r="Z1072" s="83" t="s">
        <v>62</v>
      </c>
      <c r="AA1072" s="6">
        <v>1</v>
      </c>
      <c r="BQ1072" s="6" t="s">
        <v>213</v>
      </c>
    </row>
    <row r="1073" spans="1:69" x14ac:dyDescent="0.25">
      <c r="A1073" s="91">
        <v>1253</v>
      </c>
      <c r="B1073" s="229" t="s">
        <v>3253</v>
      </c>
      <c r="C1073" s="259" t="s">
        <v>3254</v>
      </c>
      <c r="D1073" s="229" t="s">
        <v>3278</v>
      </c>
      <c r="E1073" s="3" t="s">
        <v>3194</v>
      </c>
      <c r="F1073" s="26" t="s">
        <v>682</v>
      </c>
      <c r="G1073" s="26" t="s">
        <v>75</v>
      </c>
      <c r="H1073" s="26" t="s">
        <v>90</v>
      </c>
      <c r="J1073" s="22">
        <v>300</v>
      </c>
      <c r="L1073" s="28" t="s">
        <v>57</v>
      </c>
      <c r="M1073" s="22" t="s">
        <v>58</v>
      </c>
      <c r="N1073" s="22">
        <v>20</v>
      </c>
      <c r="O1073" s="22" t="s">
        <v>59</v>
      </c>
      <c r="P1073" s="22" t="s">
        <v>78</v>
      </c>
      <c r="R1073" s="23" t="s">
        <v>3270</v>
      </c>
      <c r="T1073" s="23">
        <v>240</v>
      </c>
      <c r="U1073" s="23" t="s">
        <v>3271</v>
      </c>
      <c r="V1073" s="25" t="s">
        <v>61</v>
      </c>
      <c r="W1073" s="65" t="s">
        <v>1953</v>
      </c>
      <c r="X1073" s="106" t="s">
        <v>333</v>
      </c>
      <c r="Z1073" s="83" t="s">
        <v>62</v>
      </c>
      <c r="AA1073" s="6">
        <v>1</v>
      </c>
      <c r="BQ1073" s="6" t="s">
        <v>213</v>
      </c>
    </row>
    <row r="1074" spans="1:69" x14ac:dyDescent="0.25">
      <c r="A1074" s="91">
        <v>1254</v>
      </c>
      <c r="B1074" s="229" t="s">
        <v>3253</v>
      </c>
      <c r="C1074" s="259" t="s">
        <v>3254</v>
      </c>
      <c r="D1074" s="229" t="s">
        <v>3279</v>
      </c>
      <c r="E1074" s="3" t="s">
        <v>3194</v>
      </c>
      <c r="F1074" s="26" t="s">
        <v>682</v>
      </c>
      <c r="G1074" s="26" t="s">
        <v>75</v>
      </c>
      <c r="H1074" s="26" t="s">
        <v>90</v>
      </c>
      <c r="J1074" s="22">
        <v>300</v>
      </c>
      <c r="L1074" s="28" t="s">
        <v>57</v>
      </c>
      <c r="M1074" s="22" t="s">
        <v>58</v>
      </c>
      <c r="N1074" s="22">
        <v>21</v>
      </c>
      <c r="O1074" s="22" t="s">
        <v>59</v>
      </c>
      <c r="P1074" s="22" t="s">
        <v>78</v>
      </c>
      <c r="R1074" s="23" t="s">
        <v>3270</v>
      </c>
      <c r="T1074" s="23">
        <v>240</v>
      </c>
      <c r="U1074" s="23" t="s">
        <v>3271</v>
      </c>
      <c r="V1074" s="25" t="s">
        <v>61</v>
      </c>
      <c r="W1074" s="65" t="s">
        <v>1953</v>
      </c>
      <c r="X1074" s="106" t="s">
        <v>333</v>
      </c>
      <c r="Z1074" s="83" t="s">
        <v>62</v>
      </c>
      <c r="AA1074" s="6">
        <v>1</v>
      </c>
      <c r="BQ1074" s="6" t="s">
        <v>213</v>
      </c>
    </row>
    <row r="1075" spans="1:69" x14ac:dyDescent="0.25">
      <c r="A1075" s="91">
        <v>1255</v>
      </c>
      <c r="B1075" s="229" t="s">
        <v>3253</v>
      </c>
      <c r="C1075" s="259" t="s">
        <v>3254</v>
      </c>
      <c r="D1075" s="229" t="s">
        <v>3280</v>
      </c>
      <c r="E1075" s="3" t="s">
        <v>3194</v>
      </c>
      <c r="F1075" s="26" t="s">
        <v>682</v>
      </c>
      <c r="G1075" s="26" t="s">
        <v>75</v>
      </c>
      <c r="H1075" s="26" t="s">
        <v>90</v>
      </c>
      <c r="J1075" s="22">
        <v>300</v>
      </c>
      <c r="L1075" s="28" t="s">
        <v>57</v>
      </c>
      <c r="M1075" s="22" t="s">
        <v>58</v>
      </c>
      <c r="N1075" s="22">
        <v>22</v>
      </c>
      <c r="O1075" s="22" t="s">
        <v>59</v>
      </c>
      <c r="P1075" s="22" t="s">
        <v>78</v>
      </c>
      <c r="R1075" s="23" t="s">
        <v>3270</v>
      </c>
      <c r="T1075" s="23">
        <v>240</v>
      </c>
      <c r="U1075" s="23" t="s">
        <v>3271</v>
      </c>
      <c r="V1075" s="25" t="s">
        <v>61</v>
      </c>
      <c r="W1075" s="65" t="s">
        <v>1953</v>
      </c>
      <c r="X1075" s="106" t="s">
        <v>333</v>
      </c>
      <c r="Z1075" s="83" t="s">
        <v>62</v>
      </c>
      <c r="AA1075" s="6">
        <v>1</v>
      </c>
      <c r="BQ1075" s="6" t="s">
        <v>213</v>
      </c>
    </row>
    <row r="1076" spans="1:69" x14ac:dyDescent="0.25">
      <c r="A1076" s="91">
        <v>1256</v>
      </c>
      <c r="B1076" s="229" t="s">
        <v>3253</v>
      </c>
      <c r="C1076" s="259" t="s">
        <v>3254</v>
      </c>
      <c r="D1076" s="229" t="s">
        <v>3281</v>
      </c>
      <c r="E1076" s="3" t="s">
        <v>3194</v>
      </c>
      <c r="F1076" s="26" t="s">
        <v>682</v>
      </c>
      <c r="G1076" s="26" t="s">
        <v>75</v>
      </c>
      <c r="H1076" s="26" t="s">
        <v>90</v>
      </c>
      <c r="J1076" s="22">
        <v>300</v>
      </c>
      <c r="L1076" s="28" t="s">
        <v>57</v>
      </c>
      <c r="M1076" s="22" t="s">
        <v>58</v>
      </c>
      <c r="N1076" s="22">
        <v>23</v>
      </c>
      <c r="O1076" s="22" t="s">
        <v>59</v>
      </c>
      <c r="P1076" s="22" t="s">
        <v>78</v>
      </c>
      <c r="R1076" s="23" t="s">
        <v>3270</v>
      </c>
      <c r="T1076" s="23">
        <v>240</v>
      </c>
      <c r="U1076" s="23" t="s">
        <v>3271</v>
      </c>
      <c r="V1076" s="25" t="s">
        <v>61</v>
      </c>
      <c r="W1076" s="65" t="s">
        <v>1953</v>
      </c>
      <c r="X1076" s="106" t="s">
        <v>333</v>
      </c>
      <c r="Z1076" s="83" t="s">
        <v>62</v>
      </c>
      <c r="AA1076" s="6">
        <v>1</v>
      </c>
      <c r="BQ1076" s="6" t="s">
        <v>213</v>
      </c>
    </row>
    <row r="1077" spans="1:69" x14ac:dyDescent="0.25">
      <c r="A1077" s="91">
        <v>1257</v>
      </c>
      <c r="B1077" s="229" t="s">
        <v>3253</v>
      </c>
      <c r="C1077" s="259" t="s">
        <v>3254</v>
      </c>
      <c r="D1077" s="229" t="s">
        <v>3282</v>
      </c>
      <c r="E1077" s="3" t="s">
        <v>3194</v>
      </c>
      <c r="F1077" s="26" t="s">
        <v>682</v>
      </c>
      <c r="G1077" s="26" t="s">
        <v>75</v>
      </c>
      <c r="H1077" s="26" t="s">
        <v>90</v>
      </c>
      <c r="J1077" s="22">
        <v>300</v>
      </c>
      <c r="L1077" s="28" t="s">
        <v>57</v>
      </c>
      <c r="M1077" s="22" t="s">
        <v>58</v>
      </c>
      <c r="N1077" s="22">
        <v>24</v>
      </c>
      <c r="O1077" s="22" t="s">
        <v>59</v>
      </c>
      <c r="P1077" s="22" t="s">
        <v>78</v>
      </c>
      <c r="R1077" s="23" t="s">
        <v>3270</v>
      </c>
      <c r="T1077" s="23">
        <v>240</v>
      </c>
      <c r="U1077" s="23" t="s">
        <v>3271</v>
      </c>
      <c r="V1077" s="25" t="s">
        <v>61</v>
      </c>
      <c r="W1077" s="65" t="s">
        <v>1953</v>
      </c>
      <c r="X1077" s="106" t="s">
        <v>333</v>
      </c>
      <c r="Z1077" s="83" t="s">
        <v>62</v>
      </c>
      <c r="AA1077" s="6">
        <v>1</v>
      </c>
      <c r="BQ1077" s="6" t="s">
        <v>213</v>
      </c>
    </row>
    <row r="1078" spans="1:69" x14ac:dyDescent="0.25">
      <c r="A1078" s="91">
        <v>1258</v>
      </c>
      <c r="B1078" s="229" t="s">
        <v>3253</v>
      </c>
      <c r="C1078" s="259" t="s">
        <v>3254</v>
      </c>
      <c r="D1078" s="229" t="s">
        <v>3283</v>
      </c>
      <c r="E1078" s="3" t="s">
        <v>3194</v>
      </c>
      <c r="F1078" s="26" t="s">
        <v>682</v>
      </c>
      <c r="G1078" s="26" t="s">
        <v>75</v>
      </c>
      <c r="H1078" s="26" t="s">
        <v>3284</v>
      </c>
      <c r="J1078" s="22">
        <v>300</v>
      </c>
      <c r="L1078" s="28" t="s">
        <v>57</v>
      </c>
      <c r="M1078" s="22" t="s">
        <v>58</v>
      </c>
      <c r="N1078" s="22">
        <v>25</v>
      </c>
      <c r="O1078" s="22" t="s">
        <v>59</v>
      </c>
      <c r="P1078" s="22" t="s">
        <v>78</v>
      </c>
      <c r="R1078" s="23" t="s">
        <v>3270</v>
      </c>
      <c r="T1078" s="23">
        <v>240</v>
      </c>
      <c r="U1078" s="23" t="s">
        <v>3271</v>
      </c>
      <c r="V1078" s="25" t="s">
        <v>61</v>
      </c>
      <c r="W1078" s="65" t="s">
        <v>1953</v>
      </c>
      <c r="X1078" s="106" t="s">
        <v>333</v>
      </c>
      <c r="Z1078" s="83" t="s">
        <v>62</v>
      </c>
      <c r="AA1078" s="6">
        <v>1</v>
      </c>
      <c r="BQ1078" s="6" t="s">
        <v>213</v>
      </c>
    </row>
    <row r="1079" spans="1:69" x14ac:dyDescent="0.25">
      <c r="A1079" s="91">
        <v>1259</v>
      </c>
      <c r="B1079" s="229" t="s">
        <v>3253</v>
      </c>
      <c r="C1079" s="259" t="s">
        <v>3254</v>
      </c>
      <c r="D1079" s="229" t="s">
        <v>3285</v>
      </c>
      <c r="E1079" s="3" t="s">
        <v>3194</v>
      </c>
      <c r="F1079" s="26" t="s">
        <v>682</v>
      </c>
      <c r="G1079" s="26" t="s">
        <v>75</v>
      </c>
      <c r="H1079" s="26" t="s">
        <v>3284</v>
      </c>
      <c r="J1079" s="22">
        <v>300</v>
      </c>
      <c r="L1079" s="28" t="s">
        <v>57</v>
      </c>
      <c r="M1079" s="22" t="s">
        <v>58</v>
      </c>
      <c r="N1079" s="22">
        <v>26</v>
      </c>
      <c r="O1079" s="22" t="s">
        <v>59</v>
      </c>
      <c r="P1079" s="22" t="s">
        <v>78</v>
      </c>
      <c r="R1079" s="23" t="s">
        <v>3270</v>
      </c>
      <c r="T1079" s="23">
        <v>240</v>
      </c>
      <c r="U1079" s="23" t="s">
        <v>3271</v>
      </c>
      <c r="V1079" s="25" t="s">
        <v>61</v>
      </c>
      <c r="W1079" s="65" t="s">
        <v>1953</v>
      </c>
      <c r="X1079" s="106" t="s">
        <v>333</v>
      </c>
      <c r="Z1079" s="83" t="s">
        <v>62</v>
      </c>
      <c r="AA1079" s="6">
        <v>1</v>
      </c>
      <c r="BQ1079" s="6" t="s">
        <v>213</v>
      </c>
    </row>
    <row r="1080" spans="1:69" x14ac:dyDescent="0.25">
      <c r="A1080" s="91">
        <v>1260</v>
      </c>
      <c r="B1080" s="229" t="s">
        <v>3253</v>
      </c>
      <c r="C1080" s="259" t="s">
        <v>3254</v>
      </c>
      <c r="D1080" s="229" t="s">
        <v>3286</v>
      </c>
      <c r="E1080" s="3" t="s">
        <v>3194</v>
      </c>
      <c r="F1080" s="26" t="s">
        <v>682</v>
      </c>
      <c r="G1080" s="26" t="s">
        <v>75</v>
      </c>
      <c r="H1080" s="26" t="s">
        <v>3284</v>
      </c>
      <c r="J1080" s="22">
        <v>300</v>
      </c>
      <c r="L1080" s="28" t="s">
        <v>57</v>
      </c>
      <c r="M1080" s="22" t="s">
        <v>58</v>
      </c>
      <c r="N1080" s="22">
        <v>27</v>
      </c>
      <c r="O1080" s="22" t="s">
        <v>59</v>
      </c>
      <c r="P1080" s="22" t="s">
        <v>78</v>
      </c>
      <c r="R1080" s="23" t="s">
        <v>3270</v>
      </c>
      <c r="T1080" s="23">
        <v>240</v>
      </c>
      <c r="U1080" s="23" t="s">
        <v>3271</v>
      </c>
      <c r="V1080" s="25" t="s">
        <v>61</v>
      </c>
      <c r="W1080" s="65" t="s">
        <v>1953</v>
      </c>
      <c r="X1080" s="106" t="s">
        <v>333</v>
      </c>
      <c r="Z1080" s="83" t="s">
        <v>62</v>
      </c>
      <c r="AA1080" s="6">
        <v>1</v>
      </c>
      <c r="BQ1080" s="6" t="s">
        <v>213</v>
      </c>
    </row>
    <row r="1081" spans="1:69" x14ac:dyDescent="0.25">
      <c r="A1081" s="91">
        <v>1261</v>
      </c>
      <c r="B1081" s="229" t="s">
        <v>3253</v>
      </c>
      <c r="C1081" s="259" t="s">
        <v>3254</v>
      </c>
      <c r="D1081" s="229" t="s">
        <v>3287</v>
      </c>
      <c r="E1081" s="3" t="s">
        <v>3194</v>
      </c>
      <c r="F1081" s="26" t="s">
        <v>682</v>
      </c>
      <c r="G1081" s="26" t="s">
        <v>75</v>
      </c>
      <c r="H1081" s="26" t="s">
        <v>3284</v>
      </c>
      <c r="J1081" s="22">
        <v>300</v>
      </c>
      <c r="L1081" s="28" t="s">
        <v>57</v>
      </c>
      <c r="M1081" s="22" t="s">
        <v>58</v>
      </c>
      <c r="N1081" s="22">
        <v>28</v>
      </c>
      <c r="O1081" s="22" t="s">
        <v>59</v>
      </c>
      <c r="P1081" s="22" t="s">
        <v>78</v>
      </c>
      <c r="R1081" s="23" t="s">
        <v>3270</v>
      </c>
      <c r="T1081" s="23">
        <v>240</v>
      </c>
      <c r="U1081" s="23" t="s">
        <v>3271</v>
      </c>
      <c r="V1081" s="25" t="s">
        <v>61</v>
      </c>
      <c r="W1081" s="65" t="s">
        <v>1953</v>
      </c>
      <c r="X1081" s="106" t="s">
        <v>333</v>
      </c>
      <c r="Z1081" s="83" t="s">
        <v>62</v>
      </c>
      <c r="AA1081" s="6">
        <v>1</v>
      </c>
      <c r="BQ1081" s="6" t="s">
        <v>213</v>
      </c>
    </row>
    <row r="1082" spans="1:69" x14ac:dyDescent="0.25">
      <c r="A1082" s="91">
        <v>1262</v>
      </c>
      <c r="B1082" s="229" t="s">
        <v>3253</v>
      </c>
      <c r="C1082" s="259" t="s">
        <v>3254</v>
      </c>
      <c r="D1082" s="229" t="s">
        <v>3288</v>
      </c>
      <c r="E1082" s="3" t="s">
        <v>3194</v>
      </c>
      <c r="F1082" s="26" t="s">
        <v>682</v>
      </c>
      <c r="G1082" s="26" t="s">
        <v>75</v>
      </c>
      <c r="H1082" s="26" t="s">
        <v>3284</v>
      </c>
      <c r="J1082" s="22">
        <v>300</v>
      </c>
      <c r="L1082" s="28" t="s">
        <v>57</v>
      </c>
      <c r="M1082" s="22" t="s">
        <v>58</v>
      </c>
      <c r="N1082" s="22">
        <v>29</v>
      </c>
      <c r="O1082" s="22" t="s">
        <v>59</v>
      </c>
      <c r="P1082" s="22" t="s">
        <v>78</v>
      </c>
      <c r="R1082" s="23" t="s">
        <v>3270</v>
      </c>
      <c r="T1082" s="23">
        <v>240</v>
      </c>
      <c r="U1082" s="23" t="s">
        <v>3271</v>
      </c>
      <c r="V1082" s="25" t="s">
        <v>61</v>
      </c>
      <c r="W1082" s="65" t="s">
        <v>1953</v>
      </c>
      <c r="X1082" s="106" t="s">
        <v>333</v>
      </c>
      <c r="Z1082" s="83" t="s">
        <v>62</v>
      </c>
      <c r="AA1082" s="6">
        <v>1</v>
      </c>
      <c r="BQ1082" s="6" t="s">
        <v>213</v>
      </c>
    </row>
    <row r="1083" spans="1:69" x14ac:dyDescent="0.25">
      <c r="A1083" s="91">
        <v>1263</v>
      </c>
      <c r="B1083" s="229" t="s">
        <v>3253</v>
      </c>
      <c r="C1083" s="259" t="s">
        <v>3254</v>
      </c>
      <c r="D1083" s="229" t="s">
        <v>3289</v>
      </c>
      <c r="E1083" s="3" t="s">
        <v>3194</v>
      </c>
      <c r="F1083" s="26" t="s">
        <v>682</v>
      </c>
      <c r="G1083" s="26" t="s">
        <v>75</v>
      </c>
      <c r="H1083" s="26" t="s">
        <v>3284</v>
      </c>
      <c r="J1083" s="22">
        <v>300</v>
      </c>
      <c r="L1083" s="28" t="s">
        <v>57</v>
      </c>
      <c r="M1083" s="22" t="s">
        <v>58</v>
      </c>
      <c r="N1083" s="22">
        <v>30</v>
      </c>
      <c r="O1083" s="22" t="s">
        <v>59</v>
      </c>
      <c r="P1083" s="22" t="s">
        <v>78</v>
      </c>
      <c r="R1083" s="23" t="s">
        <v>3270</v>
      </c>
      <c r="T1083" s="23">
        <v>240</v>
      </c>
      <c r="U1083" s="23" t="s">
        <v>3271</v>
      </c>
      <c r="V1083" s="25" t="s">
        <v>61</v>
      </c>
      <c r="W1083" s="65" t="s">
        <v>1953</v>
      </c>
      <c r="X1083" s="106" t="s">
        <v>333</v>
      </c>
      <c r="Z1083" s="83" t="s">
        <v>62</v>
      </c>
      <c r="AA1083" s="6">
        <v>1</v>
      </c>
      <c r="BQ1083" s="6" t="s">
        <v>213</v>
      </c>
    </row>
    <row r="1084" spans="1:69" x14ac:dyDescent="0.25">
      <c r="A1084" s="91">
        <v>1264</v>
      </c>
      <c r="B1084" s="229" t="s">
        <v>3253</v>
      </c>
      <c r="C1084" s="259" t="s">
        <v>3254</v>
      </c>
      <c r="D1084" s="229" t="s">
        <v>3290</v>
      </c>
      <c r="E1084" s="3" t="s">
        <v>3194</v>
      </c>
      <c r="F1084" s="26" t="s">
        <v>682</v>
      </c>
      <c r="G1084" s="26" t="s">
        <v>75</v>
      </c>
      <c r="H1084" s="26" t="s">
        <v>3284</v>
      </c>
      <c r="J1084" s="22">
        <v>300</v>
      </c>
      <c r="L1084" s="28" t="s">
        <v>57</v>
      </c>
      <c r="M1084" s="22" t="s">
        <v>58</v>
      </c>
      <c r="N1084" s="22">
        <v>31</v>
      </c>
      <c r="O1084" s="22" t="s">
        <v>59</v>
      </c>
      <c r="P1084" s="22" t="s">
        <v>78</v>
      </c>
      <c r="R1084" s="23" t="s">
        <v>3270</v>
      </c>
      <c r="T1084" s="23">
        <v>240</v>
      </c>
      <c r="U1084" s="23" t="s">
        <v>3271</v>
      </c>
      <c r="V1084" s="25" t="s">
        <v>61</v>
      </c>
      <c r="W1084" s="65" t="s">
        <v>1953</v>
      </c>
      <c r="X1084" s="106" t="s">
        <v>333</v>
      </c>
      <c r="Z1084" s="83" t="s">
        <v>62</v>
      </c>
      <c r="AA1084" s="6">
        <v>1</v>
      </c>
      <c r="BQ1084" s="6" t="s">
        <v>213</v>
      </c>
    </row>
    <row r="1085" spans="1:69" x14ac:dyDescent="0.25">
      <c r="A1085" s="91">
        <v>1265</v>
      </c>
      <c r="B1085" s="229" t="s">
        <v>3253</v>
      </c>
      <c r="C1085" s="259" t="s">
        <v>3254</v>
      </c>
      <c r="D1085" s="229" t="s">
        <v>3291</v>
      </c>
      <c r="E1085" s="3" t="s">
        <v>3194</v>
      </c>
      <c r="F1085" s="26" t="s">
        <v>682</v>
      </c>
      <c r="G1085" s="26" t="s">
        <v>75</v>
      </c>
      <c r="H1085" s="26" t="s">
        <v>3284</v>
      </c>
      <c r="J1085" s="22">
        <v>300</v>
      </c>
      <c r="L1085" s="28" t="s">
        <v>57</v>
      </c>
      <c r="M1085" s="22" t="s">
        <v>58</v>
      </c>
      <c r="N1085" s="22">
        <v>32</v>
      </c>
      <c r="O1085" s="22" t="s">
        <v>59</v>
      </c>
      <c r="P1085" s="22" t="s">
        <v>78</v>
      </c>
      <c r="R1085" s="23" t="s">
        <v>3270</v>
      </c>
      <c r="T1085" s="23">
        <v>240</v>
      </c>
      <c r="U1085" s="23" t="s">
        <v>3271</v>
      </c>
      <c r="V1085" s="25" t="s">
        <v>61</v>
      </c>
      <c r="W1085" s="65" t="s">
        <v>1953</v>
      </c>
      <c r="X1085" s="106" t="s">
        <v>333</v>
      </c>
      <c r="Z1085" s="83" t="s">
        <v>62</v>
      </c>
      <c r="AA1085" s="6">
        <v>1</v>
      </c>
      <c r="BQ1085" s="6" t="s">
        <v>213</v>
      </c>
    </row>
    <row r="1086" spans="1:69" x14ac:dyDescent="0.25">
      <c r="A1086" s="91">
        <v>1266</v>
      </c>
      <c r="B1086" s="229" t="s">
        <v>3253</v>
      </c>
      <c r="C1086" s="259" t="s">
        <v>3254</v>
      </c>
      <c r="D1086" s="229" t="s">
        <v>3292</v>
      </c>
      <c r="E1086" s="3" t="s">
        <v>3194</v>
      </c>
      <c r="F1086" s="26" t="s">
        <v>682</v>
      </c>
      <c r="G1086" s="26" t="s">
        <v>75</v>
      </c>
      <c r="H1086" s="26" t="s">
        <v>3284</v>
      </c>
      <c r="J1086" s="22">
        <v>300</v>
      </c>
      <c r="L1086" s="28" t="s">
        <v>57</v>
      </c>
      <c r="M1086" s="22" t="s">
        <v>58</v>
      </c>
      <c r="N1086" s="22">
        <v>33</v>
      </c>
      <c r="O1086" s="22" t="s">
        <v>59</v>
      </c>
      <c r="P1086" s="22" t="s">
        <v>78</v>
      </c>
      <c r="R1086" s="23" t="s">
        <v>3270</v>
      </c>
      <c r="T1086" s="23">
        <v>240</v>
      </c>
      <c r="U1086" s="23" t="s">
        <v>3271</v>
      </c>
      <c r="V1086" s="25" t="s">
        <v>61</v>
      </c>
      <c r="W1086" s="65" t="s">
        <v>1953</v>
      </c>
      <c r="X1086" s="106" t="s">
        <v>333</v>
      </c>
      <c r="Z1086" s="83" t="s">
        <v>62</v>
      </c>
      <c r="AA1086" s="6">
        <v>1</v>
      </c>
      <c r="BQ1086" s="6" t="s">
        <v>213</v>
      </c>
    </row>
    <row r="1087" spans="1:69" x14ac:dyDescent="0.25">
      <c r="A1087" s="91">
        <v>1267</v>
      </c>
      <c r="B1087" s="229" t="s">
        <v>3253</v>
      </c>
      <c r="C1087" s="259" t="s">
        <v>3254</v>
      </c>
      <c r="D1087" s="229" t="s">
        <v>3293</v>
      </c>
      <c r="E1087" s="3" t="s">
        <v>3194</v>
      </c>
      <c r="F1087" s="26" t="s">
        <v>682</v>
      </c>
      <c r="G1087" s="26" t="s">
        <v>75</v>
      </c>
      <c r="H1087" s="26" t="s">
        <v>3284</v>
      </c>
      <c r="J1087" s="22">
        <v>300</v>
      </c>
      <c r="L1087" s="28" t="s">
        <v>57</v>
      </c>
      <c r="M1087" s="22" t="s">
        <v>58</v>
      </c>
      <c r="N1087" s="22">
        <v>34</v>
      </c>
      <c r="O1087" s="22" t="s">
        <v>59</v>
      </c>
      <c r="P1087" s="22" t="s">
        <v>78</v>
      </c>
      <c r="R1087" s="23" t="s">
        <v>3270</v>
      </c>
      <c r="T1087" s="23">
        <v>240</v>
      </c>
      <c r="U1087" s="23" t="s">
        <v>3271</v>
      </c>
      <c r="V1087" s="25" t="s">
        <v>61</v>
      </c>
      <c r="W1087" s="65" t="s">
        <v>1953</v>
      </c>
      <c r="X1087" s="106" t="s">
        <v>333</v>
      </c>
      <c r="Z1087" s="83" t="s">
        <v>62</v>
      </c>
      <c r="AA1087" s="6">
        <v>1</v>
      </c>
      <c r="BQ1087" s="6" t="s">
        <v>213</v>
      </c>
    </row>
    <row r="1088" spans="1:69" x14ac:dyDescent="0.25">
      <c r="A1088" s="91">
        <v>1268</v>
      </c>
      <c r="B1088" s="229" t="s">
        <v>3253</v>
      </c>
      <c r="C1088" s="259" t="s">
        <v>3254</v>
      </c>
      <c r="D1088" s="229" t="s">
        <v>3294</v>
      </c>
      <c r="E1088" s="3" t="s">
        <v>3194</v>
      </c>
      <c r="F1088" s="26" t="s">
        <v>682</v>
      </c>
      <c r="G1088" s="26" t="s">
        <v>75</v>
      </c>
      <c r="H1088" s="26" t="s">
        <v>3284</v>
      </c>
      <c r="J1088" s="22">
        <v>300</v>
      </c>
      <c r="L1088" s="28" t="s">
        <v>57</v>
      </c>
      <c r="M1088" s="22" t="s">
        <v>58</v>
      </c>
      <c r="N1088" s="22">
        <v>35</v>
      </c>
      <c r="O1088" s="22" t="s">
        <v>59</v>
      </c>
      <c r="P1088" s="22" t="s">
        <v>78</v>
      </c>
      <c r="R1088" s="23" t="s">
        <v>3270</v>
      </c>
      <c r="T1088" s="23">
        <v>240</v>
      </c>
      <c r="U1088" s="23" t="s">
        <v>3271</v>
      </c>
      <c r="V1088" s="25" t="s">
        <v>61</v>
      </c>
      <c r="W1088" s="65" t="s">
        <v>1953</v>
      </c>
      <c r="X1088" s="106" t="s">
        <v>333</v>
      </c>
      <c r="Z1088" s="83" t="s">
        <v>62</v>
      </c>
      <c r="AA1088" s="6">
        <v>1</v>
      </c>
      <c r="BQ1088" s="6" t="s">
        <v>213</v>
      </c>
    </row>
    <row r="1089" spans="1:69" x14ac:dyDescent="0.25">
      <c r="A1089" s="91">
        <v>1269</v>
      </c>
      <c r="B1089" s="229" t="s">
        <v>3253</v>
      </c>
      <c r="C1089" s="259" t="s">
        <v>3254</v>
      </c>
      <c r="D1089" s="229" t="s">
        <v>3295</v>
      </c>
      <c r="E1089" s="3" t="s">
        <v>3194</v>
      </c>
      <c r="F1089" s="26" t="s">
        <v>682</v>
      </c>
      <c r="G1089" s="26" t="s">
        <v>75</v>
      </c>
      <c r="H1089" s="26" t="s">
        <v>3284</v>
      </c>
      <c r="J1089" s="22">
        <v>300</v>
      </c>
      <c r="L1089" s="28" t="s">
        <v>57</v>
      </c>
      <c r="M1089" s="22" t="s">
        <v>58</v>
      </c>
      <c r="N1089" s="22">
        <v>36</v>
      </c>
      <c r="O1089" s="22" t="s">
        <v>59</v>
      </c>
      <c r="P1089" s="22" t="s">
        <v>78</v>
      </c>
      <c r="R1089" s="23" t="s">
        <v>3270</v>
      </c>
      <c r="T1089" s="23">
        <v>240</v>
      </c>
      <c r="U1089" s="23" t="s">
        <v>3271</v>
      </c>
      <c r="V1089" s="25" t="s">
        <v>61</v>
      </c>
      <c r="W1089" s="65" t="s">
        <v>1953</v>
      </c>
      <c r="X1089" s="106" t="s">
        <v>333</v>
      </c>
      <c r="Z1089" s="83" t="s">
        <v>62</v>
      </c>
      <c r="AA1089" s="6">
        <v>1</v>
      </c>
      <c r="BQ1089" s="6" t="s">
        <v>213</v>
      </c>
    </row>
    <row r="1090" spans="1:69" x14ac:dyDescent="0.25">
      <c r="A1090" s="91">
        <v>1270</v>
      </c>
      <c r="B1090" s="229" t="s">
        <v>3253</v>
      </c>
      <c r="C1090" s="259" t="s">
        <v>3254</v>
      </c>
      <c r="D1090" s="229" t="s">
        <v>3296</v>
      </c>
      <c r="E1090" s="3" t="s">
        <v>3194</v>
      </c>
      <c r="F1090" s="26" t="s">
        <v>682</v>
      </c>
      <c r="G1090" s="26" t="s">
        <v>75</v>
      </c>
      <c r="H1090" s="26" t="s">
        <v>3297</v>
      </c>
      <c r="J1090" s="22">
        <v>300</v>
      </c>
      <c r="L1090" s="28" t="s">
        <v>57</v>
      </c>
      <c r="M1090" s="22" t="s">
        <v>58</v>
      </c>
      <c r="N1090" s="22">
        <v>37</v>
      </c>
      <c r="O1090" s="22" t="s">
        <v>59</v>
      </c>
      <c r="P1090" s="22" t="s">
        <v>78</v>
      </c>
      <c r="R1090" s="23" t="s">
        <v>3298</v>
      </c>
      <c r="T1090" s="23">
        <v>240</v>
      </c>
      <c r="U1090" s="23" t="s">
        <v>3271</v>
      </c>
      <c r="V1090" s="25" t="s">
        <v>61</v>
      </c>
      <c r="W1090" s="65" t="s">
        <v>1953</v>
      </c>
      <c r="X1090" s="106" t="s">
        <v>333</v>
      </c>
      <c r="Z1090" s="83" t="s">
        <v>62</v>
      </c>
      <c r="AA1090" s="6">
        <v>1</v>
      </c>
      <c r="BQ1090" s="6" t="s">
        <v>213</v>
      </c>
    </row>
    <row r="1091" spans="1:69" x14ac:dyDescent="0.25">
      <c r="A1091" s="91">
        <v>1271</v>
      </c>
      <c r="B1091" s="229" t="s">
        <v>3253</v>
      </c>
      <c r="C1091" s="259" t="s">
        <v>3254</v>
      </c>
      <c r="D1091" s="229" t="s">
        <v>3299</v>
      </c>
      <c r="E1091" s="3" t="s">
        <v>3194</v>
      </c>
      <c r="F1091" s="26" t="s">
        <v>682</v>
      </c>
      <c r="G1091" s="26" t="s">
        <v>75</v>
      </c>
      <c r="H1091" s="26" t="s">
        <v>3297</v>
      </c>
      <c r="J1091" s="22">
        <v>300</v>
      </c>
      <c r="L1091" s="28" t="s">
        <v>57</v>
      </c>
      <c r="M1091" s="22" t="s">
        <v>58</v>
      </c>
      <c r="N1091" s="22">
        <v>38</v>
      </c>
      <c r="O1091" s="22" t="s">
        <v>59</v>
      </c>
      <c r="P1091" s="22" t="s">
        <v>78</v>
      </c>
      <c r="R1091" s="23" t="s">
        <v>3298</v>
      </c>
      <c r="T1091" s="23">
        <v>240</v>
      </c>
      <c r="U1091" s="23" t="s">
        <v>3271</v>
      </c>
      <c r="V1091" s="25" t="s">
        <v>61</v>
      </c>
      <c r="W1091" s="65" t="s">
        <v>1953</v>
      </c>
      <c r="X1091" s="106" t="s">
        <v>333</v>
      </c>
      <c r="Z1091" s="83" t="s">
        <v>62</v>
      </c>
      <c r="AA1091" s="6">
        <v>1</v>
      </c>
      <c r="BQ1091" s="6" t="s">
        <v>213</v>
      </c>
    </row>
    <row r="1092" spans="1:69" x14ac:dyDescent="0.25">
      <c r="A1092" s="91">
        <v>1272</v>
      </c>
      <c r="B1092" s="229" t="s">
        <v>3253</v>
      </c>
      <c r="C1092" s="259" t="s">
        <v>3254</v>
      </c>
      <c r="D1092" s="229" t="s">
        <v>3300</v>
      </c>
      <c r="E1092" s="3" t="s">
        <v>3194</v>
      </c>
      <c r="F1092" s="26" t="s">
        <v>682</v>
      </c>
      <c r="G1092" s="26" t="s">
        <v>75</v>
      </c>
      <c r="H1092" s="26" t="s">
        <v>3297</v>
      </c>
      <c r="J1092" s="22">
        <v>300</v>
      </c>
      <c r="L1092" s="28" t="s">
        <v>57</v>
      </c>
      <c r="M1092" s="22" t="s">
        <v>58</v>
      </c>
      <c r="N1092" s="22">
        <v>39</v>
      </c>
      <c r="O1092" s="22" t="s">
        <v>59</v>
      </c>
      <c r="P1092" s="22" t="s">
        <v>78</v>
      </c>
      <c r="R1092" s="23" t="s">
        <v>3298</v>
      </c>
      <c r="T1092" s="23">
        <v>240</v>
      </c>
      <c r="U1092" s="23" t="s">
        <v>3271</v>
      </c>
      <c r="V1092" s="25" t="s">
        <v>61</v>
      </c>
      <c r="W1092" s="65" t="s">
        <v>1953</v>
      </c>
      <c r="X1092" s="106" t="s">
        <v>333</v>
      </c>
      <c r="Z1092" s="83" t="s">
        <v>62</v>
      </c>
      <c r="AA1092" s="6">
        <v>1</v>
      </c>
      <c r="BQ1092" s="6" t="s">
        <v>213</v>
      </c>
    </row>
    <row r="1093" spans="1:69" x14ac:dyDescent="0.25">
      <c r="A1093" s="91">
        <v>1273</v>
      </c>
      <c r="B1093" s="229" t="s">
        <v>3253</v>
      </c>
      <c r="C1093" s="259" t="s">
        <v>3254</v>
      </c>
      <c r="D1093" s="229" t="s">
        <v>3301</v>
      </c>
      <c r="E1093" s="3" t="s">
        <v>3194</v>
      </c>
      <c r="F1093" s="26" t="s">
        <v>682</v>
      </c>
      <c r="G1093" s="26" t="s">
        <v>75</v>
      </c>
      <c r="H1093" s="26" t="s">
        <v>3297</v>
      </c>
      <c r="J1093" s="22">
        <v>300</v>
      </c>
      <c r="L1093" s="28" t="s">
        <v>57</v>
      </c>
      <c r="M1093" s="22" t="s">
        <v>58</v>
      </c>
      <c r="N1093" s="22">
        <v>40</v>
      </c>
      <c r="O1093" s="22" t="s">
        <v>59</v>
      </c>
      <c r="P1093" s="22" t="s">
        <v>78</v>
      </c>
      <c r="R1093" s="23" t="s">
        <v>3298</v>
      </c>
      <c r="T1093" s="23">
        <v>240</v>
      </c>
      <c r="U1093" s="23" t="s">
        <v>3271</v>
      </c>
      <c r="V1093" s="25" t="s">
        <v>61</v>
      </c>
      <c r="W1093" s="65" t="s">
        <v>1953</v>
      </c>
      <c r="X1093" s="106" t="s">
        <v>333</v>
      </c>
      <c r="Z1093" s="83" t="s">
        <v>62</v>
      </c>
      <c r="AA1093" s="6">
        <v>1</v>
      </c>
      <c r="BQ1093" s="6" t="s">
        <v>213</v>
      </c>
    </row>
    <row r="1094" spans="1:69" x14ac:dyDescent="0.25">
      <c r="A1094" s="91">
        <v>1274</v>
      </c>
      <c r="B1094" s="229" t="s">
        <v>3253</v>
      </c>
      <c r="C1094" s="259" t="s">
        <v>3254</v>
      </c>
      <c r="D1094" s="229" t="s">
        <v>3302</v>
      </c>
      <c r="E1094" s="3" t="s">
        <v>3194</v>
      </c>
      <c r="F1094" s="26" t="s">
        <v>682</v>
      </c>
      <c r="G1094" s="26" t="s">
        <v>75</v>
      </c>
      <c r="H1094" s="26" t="s">
        <v>3297</v>
      </c>
      <c r="J1094" s="22">
        <v>300</v>
      </c>
      <c r="L1094" s="28" t="s">
        <v>57</v>
      </c>
      <c r="M1094" s="22" t="s">
        <v>58</v>
      </c>
      <c r="N1094" s="22">
        <v>41</v>
      </c>
      <c r="O1094" s="22" t="s">
        <v>59</v>
      </c>
      <c r="P1094" s="22" t="s">
        <v>78</v>
      </c>
      <c r="R1094" s="23" t="s">
        <v>3298</v>
      </c>
      <c r="T1094" s="23">
        <v>240</v>
      </c>
      <c r="U1094" s="23" t="s">
        <v>3271</v>
      </c>
      <c r="V1094" s="25" t="s">
        <v>61</v>
      </c>
      <c r="W1094" s="65" t="s">
        <v>1953</v>
      </c>
      <c r="X1094" s="106" t="s">
        <v>333</v>
      </c>
      <c r="Z1094" s="83" t="s">
        <v>62</v>
      </c>
      <c r="AA1094" s="6">
        <v>1</v>
      </c>
      <c r="BQ1094" s="6" t="s">
        <v>213</v>
      </c>
    </row>
    <row r="1095" spans="1:69" x14ac:dyDescent="0.25">
      <c r="A1095" s="91">
        <v>1275</v>
      </c>
      <c r="B1095" s="229" t="s">
        <v>3253</v>
      </c>
      <c r="C1095" s="259" t="s">
        <v>3254</v>
      </c>
      <c r="D1095" s="229" t="s">
        <v>3303</v>
      </c>
      <c r="E1095" s="3" t="s">
        <v>3194</v>
      </c>
      <c r="F1095" s="26" t="s">
        <v>682</v>
      </c>
      <c r="G1095" s="26" t="s">
        <v>75</v>
      </c>
      <c r="H1095" s="26" t="s">
        <v>3297</v>
      </c>
      <c r="J1095" s="22">
        <v>300</v>
      </c>
      <c r="L1095" s="28" t="s">
        <v>57</v>
      </c>
      <c r="M1095" s="22" t="s">
        <v>58</v>
      </c>
      <c r="N1095" s="22">
        <v>42</v>
      </c>
      <c r="O1095" s="22" t="s">
        <v>59</v>
      </c>
      <c r="P1095" s="22" t="s">
        <v>78</v>
      </c>
      <c r="R1095" s="23" t="s">
        <v>3298</v>
      </c>
      <c r="T1095" s="23">
        <v>240</v>
      </c>
      <c r="U1095" s="23" t="s">
        <v>3271</v>
      </c>
      <c r="V1095" s="25" t="s">
        <v>61</v>
      </c>
      <c r="W1095" s="65" t="s">
        <v>1953</v>
      </c>
      <c r="X1095" s="106" t="s">
        <v>333</v>
      </c>
      <c r="Z1095" s="83" t="s">
        <v>62</v>
      </c>
      <c r="AA1095" s="6">
        <v>1</v>
      </c>
      <c r="BQ1095" s="6" t="s">
        <v>213</v>
      </c>
    </row>
    <row r="1096" spans="1:69" x14ac:dyDescent="0.25">
      <c r="A1096" s="91">
        <v>1276</v>
      </c>
      <c r="B1096" s="229" t="s">
        <v>3253</v>
      </c>
      <c r="C1096" s="259" t="s">
        <v>3254</v>
      </c>
      <c r="D1096" s="229" t="s">
        <v>3304</v>
      </c>
      <c r="E1096" s="3" t="s">
        <v>3194</v>
      </c>
      <c r="F1096" s="26" t="s">
        <v>682</v>
      </c>
      <c r="G1096" s="26" t="s">
        <v>75</v>
      </c>
      <c r="H1096" s="26" t="s">
        <v>3297</v>
      </c>
      <c r="J1096" s="22">
        <v>300</v>
      </c>
      <c r="L1096" s="28" t="s">
        <v>57</v>
      </c>
      <c r="M1096" s="22" t="s">
        <v>58</v>
      </c>
      <c r="N1096" s="22">
        <v>43</v>
      </c>
      <c r="O1096" s="22" t="s">
        <v>59</v>
      </c>
      <c r="P1096" s="22" t="s">
        <v>78</v>
      </c>
      <c r="R1096" s="23" t="s">
        <v>3298</v>
      </c>
      <c r="T1096" s="23">
        <v>240</v>
      </c>
      <c r="U1096" s="23" t="s">
        <v>3271</v>
      </c>
      <c r="V1096" s="25" t="s">
        <v>61</v>
      </c>
      <c r="W1096" s="65" t="s">
        <v>1953</v>
      </c>
      <c r="X1096" s="106" t="s">
        <v>333</v>
      </c>
      <c r="Z1096" s="83" t="s">
        <v>62</v>
      </c>
      <c r="AA1096" s="6">
        <v>1</v>
      </c>
      <c r="BQ1096" s="6" t="s">
        <v>213</v>
      </c>
    </row>
    <row r="1097" spans="1:69" x14ac:dyDescent="0.25">
      <c r="A1097" s="91">
        <v>1277</v>
      </c>
      <c r="B1097" s="229" t="s">
        <v>3253</v>
      </c>
      <c r="C1097" s="259" t="s">
        <v>3254</v>
      </c>
      <c r="D1097" s="229" t="s">
        <v>3305</v>
      </c>
      <c r="E1097" s="3" t="s">
        <v>3194</v>
      </c>
      <c r="F1097" s="26" t="s">
        <v>682</v>
      </c>
      <c r="G1097" s="26" t="s">
        <v>75</v>
      </c>
      <c r="H1097" s="26" t="s">
        <v>3297</v>
      </c>
      <c r="J1097" s="22">
        <v>300</v>
      </c>
      <c r="L1097" s="28" t="s">
        <v>57</v>
      </c>
      <c r="M1097" s="22" t="s">
        <v>58</v>
      </c>
      <c r="N1097" s="22">
        <v>44</v>
      </c>
      <c r="O1097" s="22" t="s">
        <v>59</v>
      </c>
      <c r="P1097" s="22" t="s">
        <v>78</v>
      </c>
      <c r="R1097" s="23" t="s">
        <v>3298</v>
      </c>
      <c r="T1097" s="23">
        <v>240</v>
      </c>
      <c r="U1097" s="23" t="s">
        <v>3271</v>
      </c>
      <c r="V1097" s="25" t="s">
        <v>61</v>
      </c>
      <c r="W1097" s="65" t="s">
        <v>1953</v>
      </c>
      <c r="X1097" s="106" t="s">
        <v>333</v>
      </c>
      <c r="Z1097" s="83" t="s">
        <v>62</v>
      </c>
      <c r="AA1097" s="6">
        <v>1</v>
      </c>
      <c r="BQ1097" s="6" t="s">
        <v>213</v>
      </c>
    </row>
    <row r="1098" spans="1:69" x14ac:dyDescent="0.25">
      <c r="A1098" s="91">
        <v>1278</v>
      </c>
      <c r="B1098" s="229" t="s">
        <v>3253</v>
      </c>
      <c r="C1098" s="259" t="s">
        <v>3254</v>
      </c>
      <c r="D1098" s="229" t="s">
        <v>3306</v>
      </c>
      <c r="E1098" s="3" t="s">
        <v>3194</v>
      </c>
      <c r="F1098" s="26" t="s">
        <v>682</v>
      </c>
      <c r="G1098" s="26" t="s">
        <v>75</v>
      </c>
      <c r="H1098" s="26" t="s">
        <v>3297</v>
      </c>
      <c r="J1098" s="22">
        <v>300</v>
      </c>
      <c r="L1098" s="28" t="s">
        <v>57</v>
      </c>
      <c r="M1098" s="22" t="s">
        <v>58</v>
      </c>
      <c r="N1098" s="22">
        <v>45</v>
      </c>
      <c r="O1098" s="22" t="s">
        <v>59</v>
      </c>
      <c r="P1098" s="22" t="s">
        <v>78</v>
      </c>
      <c r="R1098" s="23" t="s">
        <v>3298</v>
      </c>
      <c r="T1098" s="23">
        <v>240</v>
      </c>
      <c r="U1098" s="23" t="s">
        <v>3271</v>
      </c>
      <c r="V1098" s="25" t="s">
        <v>61</v>
      </c>
      <c r="W1098" s="65" t="s">
        <v>1953</v>
      </c>
      <c r="X1098" s="106" t="s">
        <v>333</v>
      </c>
      <c r="Z1098" s="83" t="s">
        <v>62</v>
      </c>
      <c r="AA1098" s="6">
        <v>1</v>
      </c>
      <c r="BQ1098" s="6" t="s">
        <v>213</v>
      </c>
    </row>
    <row r="1099" spans="1:69" x14ac:dyDescent="0.25">
      <c r="A1099" s="91">
        <v>1279</v>
      </c>
      <c r="B1099" s="229" t="s">
        <v>3253</v>
      </c>
      <c r="C1099" s="259" t="s">
        <v>3254</v>
      </c>
      <c r="D1099" s="229" t="s">
        <v>3307</v>
      </c>
      <c r="E1099" s="3" t="s">
        <v>3194</v>
      </c>
      <c r="F1099" s="26" t="s">
        <v>682</v>
      </c>
      <c r="G1099" s="26" t="s">
        <v>75</v>
      </c>
      <c r="H1099" s="26" t="s">
        <v>3297</v>
      </c>
      <c r="J1099" s="22">
        <v>300</v>
      </c>
      <c r="L1099" s="28" t="s">
        <v>57</v>
      </c>
      <c r="M1099" s="22" t="s">
        <v>58</v>
      </c>
      <c r="N1099" s="22">
        <v>46</v>
      </c>
      <c r="O1099" s="22" t="s">
        <v>59</v>
      </c>
      <c r="P1099" s="22" t="s">
        <v>78</v>
      </c>
      <c r="R1099" s="23" t="s">
        <v>3298</v>
      </c>
      <c r="T1099" s="23">
        <v>240</v>
      </c>
      <c r="U1099" s="23" t="s">
        <v>3271</v>
      </c>
      <c r="V1099" s="25" t="s">
        <v>61</v>
      </c>
      <c r="W1099" s="65" t="s">
        <v>1953</v>
      </c>
      <c r="X1099" s="106" t="s">
        <v>333</v>
      </c>
      <c r="Z1099" s="83" t="s">
        <v>62</v>
      </c>
      <c r="AA1099" s="6">
        <v>1</v>
      </c>
      <c r="BQ1099" s="6" t="s">
        <v>213</v>
      </c>
    </row>
    <row r="1100" spans="1:69" x14ac:dyDescent="0.25">
      <c r="A1100" s="91">
        <v>1280</v>
      </c>
      <c r="B1100" s="229" t="s">
        <v>3253</v>
      </c>
      <c r="C1100" s="259" t="s">
        <v>3254</v>
      </c>
      <c r="D1100" s="229" t="s">
        <v>3308</v>
      </c>
      <c r="E1100" s="3" t="s">
        <v>3194</v>
      </c>
      <c r="F1100" s="26" t="s">
        <v>682</v>
      </c>
      <c r="G1100" s="26" t="s">
        <v>75</v>
      </c>
      <c r="H1100" s="26" t="s">
        <v>3297</v>
      </c>
      <c r="J1100" s="22">
        <v>300</v>
      </c>
      <c r="L1100" s="28" t="s">
        <v>57</v>
      </c>
      <c r="M1100" s="22" t="s">
        <v>58</v>
      </c>
      <c r="N1100" s="22">
        <v>47</v>
      </c>
      <c r="O1100" s="22" t="s">
        <v>59</v>
      </c>
      <c r="P1100" s="22" t="s">
        <v>78</v>
      </c>
      <c r="R1100" s="23" t="s">
        <v>3298</v>
      </c>
      <c r="T1100" s="23">
        <v>240</v>
      </c>
      <c r="U1100" s="23" t="s">
        <v>3271</v>
      </c>
      <c r="V1100" s="25" t="s">
        <v>61</v>
      </c>
      <c r="W1100" s="65" t="s">
        <v>1953</v>
      </c>
      <c r="X1100" s="106" t="s">
        <v>333</v>
      </c>
      <c r="Z1100" s="83" t="s">
        <v>62</v>
      </c>
      <c r="AA1100" s="6">
        <v>1</v>
      </c>
      <c r="BQ1100" s="6" t="s">
        <v>213</v>
      </c>
    </row>
    <row r="1101" spans="1:69" x14ac:dyDescent="0.25">
      <c r="A1101" s="91">
        <v>1281</v>
      </c>
      <c r="B1101" s="229" t="s">
        <v>3253</v>
      </c>
      <c r="C1101" s="259" t="s">
        <v>3254</v>
      </c>
      <c r="D1101" s="229" t="s">
        <v>3309</v>
      </c>
      <c r="E1101" s="3" t="s">
        <v>3194</v>
      </c>
      <c r="F1101" s="26" t="s">
        <v>682</v>
      </c>
      <c r="G1101" s="26" t="s">
        <v>75</v>
      </c>
      <c r="H1101" s="26" t="s">
        <v>3297</v>
      </c>
      <c r="J1101" s="22">
        <v>300</v>
      </c>
      <c r="L1101" s="28" t="s">
        <v>57</v>
      </c>
      <c r="M1101" s="22" t="s">
        <v>58</v>
      </c>
      <c r="N1101" s="22">
        <v>48</v>
      </c>
      <c r="O1101" s="22" t="s">
        <v>59</v>
      </c>
      <c r="P1101" s="22" t="s">
        <v>78</v>
      </c>
      <c r="R1101" s="23" t="s">
        <v>3298</v>
      </c>
      <c r="T1101" s="23">
        <v>240</v>
      </c>
      <c r="U1101" s="23" t="s">
        <v>3271</v>
      </c>
      <c r="V1101" s="25" t="s">
        <v>61</v>
      </c>
      <c r="W1101" s="65" t="s">
        <v>1953</v>
      </c>
      <c r="X1101" s="106" t="s">
        <v>333</v>
      </c>
      <c r="Z1101" s="83" t="s">
        <v>62</v>
      </c>
      <c r="AA1101" s="6">
        <v>1</v>
      </c>
      <c r="BQ1101" s="6" t="s">
        <v>213</v>
      </c>
    </row>
    <row r="1102" spans="1:69" x14ac:dyDescent="0.25">
      <c r="A1102" s="91">
        <v>1282</v>
      </c>
      <c r="B1102" s="229" t="s">
        <v>3253</v>
      </c>
      <c r="C1102" s="259" t="s">
        <v>3254</v>
      </c>
      <c r="D1102" s="229" t="s">
        <v>3310</v>
      </c>
      <c r="E1102" s="3" t="s">
        <v>3194</v>
      </c>
      <c r="F1102" s="26" t="s">
        <v>70</v>
      </c>
      <c r="G1102" s="26" t="s">
        <v>75</v>
      </c>
      <c r="H1102" s="26" t="s">
        <v>3311</v>
      </c>
      <c r="J1102" s="22">
        <v>300</v>
      </c>
      <c r="L1102" s="28" t="s">
        <v>57</v>
      </c>
      <c r="M1102" s="22" t="s">
        <v>77</v>
      </c>
      <c r="N1102" s="22">
        <v>49</v>
      </c>
      <c r="O1102" s="22" t="s">
        <v>59</v>
      </c>
      <c r="P1102" s="22" t="s">
        <v>78</v>
      </c>
      <c r="R1102" s="23" t="s">
        <v>3257</v>
      </c>
      <c r="S1102" s="24">
        <v>2</v>
      </c>
      <c r="V1102" s="25" t="s">
        <v>61</v>
      </c>
      <c r="W1102" s="65" t="s">
        <v>1953</v>
      </c>
      <c r="X1102" s="106" t="s">
        <v>333</v>
      </c>
      <c r="Z1102" s="83" t="s">
        <v>62</v>
      </c>
      <c r="AA1102" s="6">
        <v>1</v>
      </c>
      <c r="BQ1102" s="6" t="s">
        <v>213</v>
      </c>
    </row>
    <row r="1103" spans="1:69" x14ac:dyDescent="0.25">
      <c r="A1103" s="91">
        <v>1283</v>
      </c>
      <c r="B1103" s="229" t="s">
        <v>3253</v>
      </c>
      <c r="C1103" s="259" t="s">
        <v>3254</v>
      </c>
      <c r="D1103" s="229" t="s">
        <v>3312</v>
      </c>
      <c r="E1103" s="3" t="s">
        <v>3194</v>
      </c>
      <c r="F1103" s="26" t="s">
        <v>70</v>
      </c>
      <c r="G1103" s="26" t="s">
        <v>75</v>
      </c>
      <c r="H1103" s="26" t="s">
        <v>3311</v>
      </c>
      <c r="J1103" s="22">
        <v>300</v>
      </c>
      <c r="L1103" s="28" t="s">
        <v>57</v>
      </c>
      <c r="M1103" s="22" t="s">
        <v>77</v>
      </c>
      <c r="N1103" s="22">
        <v>50</v>
      </c>
      <c r="O1103" s="22" t="s">
        <v>59</v>
      </c>
      <c r="P1103" s="22" t="s">
        <v>78</v>
      </c>
      <c r="R1103" s="23" t="s">
        <v>3257</v>
      </c>
      <c r="S1103" s="24">
        <v>2</v>
      </c>
      <c r="V1103" s="25" t="s">
        <v>61</v>
      </c>
      <c r="W1103" s="65" t="s">
        <v>1953</v>
      </c>
      <c r="X1103" s="106" t="s">
        <v>333</v>
      </c>
      <c r="Z1103" s="83" t="s">
        <v>62</v>
      </c>
      <c r="AA1103" s="6">
        <v>1</v>
      </c>
      <c r="BQ1103" s="6" t="s">
        <v>213</v>
      </c>
    </row>
    <row r="1104" spans="1:69" x14ac:dyDescent="0.25">
      <c r="A1104" s="91">
        <v>1284</v>
      </c>
      <c r="B1104" s="229" t="s">
        <v>3253</v>
      </c>
      <c r="C1104" s="259" t="s">
        <v>3254</v>
      </c>
      <c r="D1104" s="229" t="s">
        <v>3313</v>
      </c>
      <c r="E1104" s="3" t="s">
        <v>3194</v>
      </c>
      <c r="F1104" s="26" t="s">
        <v>70</v>
      </c>
      <c r="G1104" s="26" t="s">
        <v>75</v>
      </c>
      <c r="H1104" s="26" t="s">
        <v>3311</v>
      </c>
      <c r="J1104" s="22">
        <v>300</v>
      </c>
      <c r="L1104" s="28" t="s">
        <v>57</v>
      </c>
      <c r="M1104" s="22" t="s">
        <v>77</v>
      </c>
      <c r="N1104" s="22">
        <v>51</v>
      </c>
      <c r="O1104" s="22" t="s">
        <v>59</v>
      </c>
      <c r="P1104" s="22" t="s">
        <v>78</v>
      </c>
      <c r="R1104" s="23" t="s">
        <v>3257</v>
      </c>
      <c r="S1104" s="24">
        <v>2</v>
      </c>
      <c r="V1104" s="25" t="s">
        <v>61</v>
      </c>
      <c r="W1104" s="65" t="s">
        <v>1953</v>
      </c>
      <c r="X1104" s="106" t="s">
        <v>333</v>
      </c>
      <c r="Z1104" s="83" t="s">
        <v>62</v>
      </c>
      <c r="AA1104" s="6">
        <v>1</v>
      </c>
      <c r="BQ1104" s="6" t="s">
        <v>213</v>
      </c>
    </row>
    <row r="1105" spans="1:69" x14ac:dyDescent="0.25">
      <c r="A1105" s="91">
        <v>1285</v>
      </c>
      <c r="B1105" s="229" t="s">
        <v>3253</v>
      </c>
      <c r="C1105" s="259" t="s">
        <v>3254</v>
      </c>
      <c r="D1105" s="229" t="s">
        <v>3314</v>
      </c>
      <c r="E1105" s="3" t="s">
        <v>3194</v>
      </c>
      <c r="F1105" s="26" t="s">
        <v>70</v>
      </c>
      <c r="G1105" s="26" t="s">
        <v>75</v>
      </c>
      <c r="H1105" s="26" t="s">
        <v>3311</v>
      </c>
      <c r="J1105" s="22">
        <v>300</v>
      </c>
      <c r="L1105" s="28" t="s">
        <v>57</v>
      </c>
      <c r="M1105" s="22" t="s">
        <v>77</v>
      </c>
      <c r="N1105" s="22">
        <v>52</v>
      </c>
      <c r="O1105" s="22" t="s">
        <v>59</v>
      </c>
      <c r="P1105" s="22" t="s">
        <v>78</v>
      </c>
      <c r="R1105" s="23" t="s">
        <v>3257</v>
      </c>
      <c r="S1105" s="24">
        <v>2</v>
      </c>
      <c r="V1105" s="25" t="s">
        <v>61</v>
      </c>
      <c r="W1105" s="65" t="s">
        <v>1953</v>
      </c>
      <c r="X1105" s="106" t="s">
        <v>333</v>
      </c>
      <c r="Z1105" s="83" t="s">
        <v>62</v>
      </c>
      <c r="AA1105" s="6">
        <v>1</v>
      </c>
      <c r="BQ1105" s="6" t="s">
        <v>213</v>
      </c>
    </row>
    <row r="1106" spans="1:69" x14ac:dyDescent="0.25">
      <c r="A1106" s="91">
        <v>1286</v>
      </c>
      <c r="B1106" s="229" t="s">
        <v>3253</v>
      </c>
      <c r="C1106" s="259" t="s">
        <v>3254</v>
      </c>
      <c r="D1106" s="229" t="s">
        <v>3315</v>
      </c>
      <c r="E1106" s="3" t="s">
        <v>3194</v>
      </c>
      <c r="F1106" s="26" t="s">
        <v>70</v>
      </c>
      <c r="G1106" s="26" t="s">
        <v>75</v>
      </c>
      <c r="H1106" s="26" t="s">
        <v>3311</v>
      </c>
      <c r="J1106" s="22">
        <v>300</v>
      </c>
      <c r="L1106" s="28" t="s">
        <v>57</v>
      </c>
      <c r="M1106" s="22" t="s">
        <v>77</v>
      </c>
      <c r="N1106" s="22">
        <v>53</v>
      </c>
      <c r="O1106" s="22" t="s">
        <v>59</v>
      </c>
      <c r="P1106" s="22" t="s">
        <v>78</v>
      </c>
      <c r="R1106" s="23" t="s">
        <v>3257</v>
      </c>
      <c r="S1106" s="24">
        <v>2</v>
      </c>
      <c r="V1106" s="25" t="s">
        <v>61</v>
      </c>
      <c r="W1106" s="65" t="s">
        <v>1953</v>
      </c>
      <c r="X1106" s="106" t="s">
        <v>333</v>
      </c>
      <c r="Z1106" s="83" t="s">
        <v>62</v>
      </c>
      <c r="AA1106" s="6">
        <v>1</v>
      </c>
      <c r="BQ1106" s="6" t="s">
        <v>213</v>
      </c>
    </row>
    <row r="1107" spans="1:69" x14ac:dyDescent="0.25">
      <c r="A1107" s="91">
        <v>1287</v>
      </c>
      <c r="B1107" s="229" t="s">
        <v>3253</v>
      </c>
      <c r="C1107" s="259" t="s">
        <v>3254</v>
      </c>
      <c r="D1107" s="229" t="s">
        <v>3316</v>
      </c>
      <c r="E1107" s="3" t="s">
        <v>3194</v>
      </c>
      <c r="F1107" s="26" t="s">
        <v>70</v>
      </c>
      <c r="G1107" s="26" t="s">
        <v>75</v>
      </c>
      <c r="H1107" s="26" t="s">
        <v>3311</v>
      </c>
      <c r="J1107" s="22">
        <v>300</v>
      </c>
      <c r="L1107" s="28" t="s">
        <v>57</v>
      </c>
      <c r="M1107" s="22" t="s">
        <v>77</v>
      </c>
      <c r="N1107" s="22">
        <v>54</v>
      </c>
      <c r="O1107" s="22" t="s">
        <v>59</v>
      </c>
      <c r="P1107" s="22" t="s">
        <v>78</v>
      </c>
      <c r="R1107" s="23" t="s">
        <v>3257</v>
      </c>
      <c r="S1107" s="24">
        <v>2</v>
      </c>
      <c r="V1107" s="25" t="s">
        <v>61</v>
      </c>
      <c r="W1107" s="65" t="s">
        <v>1953</v>
      </c>
      <c r="X1107" s="106" t="s">
        <v>333</v>
      </c>
      <c r="Z1107" s="83" t="s">
        <v>62</v>
      </c>
      <c r="AA1107" s="6">
        <v>1</v>
      </c>
      <c r="BQ1107" s="6" t="s">
        <v>213</v>
      </c>
    </row>
    <row r="1108" spans="1:69" x14ac:dyDescent="0.25">
      <c r="A1108" s="91">
        <v>1288</v>
      </c>
      <c r="B1108" s="229" t="s">
        <v>3253</v>
      </c>
      <c r="C1108" s="259" t="s">
        <v>3254</v>
      </c>
      <c r="D1108" s="229" t="s">
        <v>3317</v>
      </c>
      <c r="E1108" s="3" t="s">
        <v>3194</v>
      </c>
      <c r="F1108" s="26" t="s">
        <v>70</v>
      </c>
      <c r="G1108" s="26" t="s">
        <v>75</v>
      </c>
      <c r="H1108" s="26" t="s">
        <v>3311</v>
      </c>
      <c r="J1108" s="22">
        <v>300</v>
      </c>
      <c r="L1108" s="28" t="s">
        <v>57</v>
      </c>
      <c r="M1108" s="22" t="s">
        <v>77</v>
      </c>
      <c r="N1108" s="22">
        <v>55</v>
      </c>
      <c r="O1108" s="22" t="s">
        <v>59</v>
      </c>
      <c r="P1108" s="22" t="s">
        <v>78</v>
      </c>
      <c r="R1108" s="23" t="s">
        <v>3257</v>
      </c>
      <c r="S1108" s="24">
        <v>2</v>
      </c>
      <c r="V1108" s="25" t="s">
        <v>61</v>
      </c>
      <c r="W1108" s="65" t="s">
        <v>1953</v>
      </c>
      <c r="X1108" s="106" t="s">
        <v>333</v>
      </c>
      <c r="Z1108" s="83" t="s">
        <v>62</v>
      </c>
      <c r="AA1108" s="6">
        <v>1</v>
      </c>
      <c r="BQ1108" s="6" t="s">
        <v>213</v>
      </c>
    </row>
    <row r="1109" spans="1:69" x14ac:dyDescent="0.25">
      <c r="A1109" s="91">
        <v>1289</v>
      </c>
      <c r="B1109" s="229" t="s">
        <v>3253</v>
      </c>
      <c r="C1109" s="259" t="s">
        <v>3254</v>
      </c>
      <c r="D1109" s="229" t="s">
        <v>3318</v>
      </c>
      <c r="E1109" s="3" t="s">
        <v>3194</v>
      </c>
      <c r="F1109" s="26" t="s">
        <v>70</v>
      </c>
      <c r="G1109" s="26" t="s">
        <v>75</v>
      </c>
      <c r="H1109" s="26" t="s">
        <v>3311</v>
      </c>
      <c r="J1109" s="22">
        <v>300</v>
      </c>
      <c r="L1109" s="28" t="s">
        <v>57</v>
      </c>
      <c r="M1109" s="22" t="s">
        <v>77</v>
      </c>
      <c r="N1109" s="22">
        <v>56</v>
      </c>
      <c r="O1109" s="22" t="s">
        <v>59</v>
      </c>
      <c r="P1109" s="22" t="s">
        <v>78</v>
      </c>
      <c r="R1109" s="23" t="s">
        <v>3257</v>
      </c>
      <c r="S1109" s="24">
        <v>2</v>
      </c>
      <c r="V1109" s="25" t="s">
        <v>61</v>
      </c>
      <c r="W1109" s="65" t="s">
        <v>1953</v>
      </c>
      <c r="X1109" s="106" t="s">
        <v>333</v>
      </c>
      <c r="Z1109" s="83" t="s">
        <v>62</v>
      </c>
      <c r="AA1109" s="6">
        <v>1</v>
      </c>
      <c r="BQ1109" s="6" t="s">
        <v>213</v>
      </c>
    </row>
    <row r="1110" spans="1:69" x14ac:dyDescent="0.25">
      <c r="A1110" s="91">
        <v>1290</v>
      </c>
      <c r="B1110" s="229" t="s">
        <v>3253</v>
      </c>
      <c r="C1110" s="259" t="s">
        <v>3254</v>
      </c>
      <c r="D1110" s="229" t="s">
        <v>3319</v>
      </c>
      <c r="E1110" s="3" t="s">
        <v>3194</v>
      </c>
      <c r="F1110" s="26" t="s">
        <v>70</v>
      </c>
      <c r="G1110" s="26" t="s">
        <v>75</v>
      </c>
      <c r="H1110" s="26" t="s">
        <v>3311</v>
      </c>
      <c r="J1110" s="22">
        <v>300</v>
      </c>
      <c r="L1110" s="28" t="s">
        <v>57</v>
      </c>
      <c r="M1110" s="22" t="s">
        <v>77</v>
      </c>
      <c r="N1110" s="22">
        <v>57</v>
      </c>
      <c r="O1110" s="22" t="s">
        <v>59</v>
      </c>
      <c r="P1110" s="22" t="s">
        <v>78</v>
      </c>
      <c r="R1110" s="23" t="s">
        <v>3257</v>
      </c>
      <c r="S1110" s="24">
        <v>2</v>
      </c>
      <c r="V1110" s="25" t="s">
        <v>61</v>
      </c>
      <c r="W1110" s="65" t="s">
        <v>1953</v>
      </c>
      <c r="X1110" s="106" t="s">
        <v>333</v>
      </c>
      <c r="Z1110" s="83" t="s">
        <v>62</v>
      </c>
      <c r="AA1110" s="6">
        <v>1</v>
      </c>
      <c r="BQ1110" s="6" t="s">
        <v>213</v>
      </c>
    </row>
    <row r="1111" spans="1:69" x14ac:dyDescent="0.25">
      <c r="A1111" s="91">
        <v>1291</v>
      </c>
      <c r="B1111" s="229" t="s">
        <v>3253</v>
      </c>
      <c r="C1111" s="259" t="s">
        <v>3254</v>
      </c>
      <c r="D1111" s="229" t="s">
        <v>3320</v>
      </c>
      <c r="E1111" s="3" t="s">
        <v>3194</v>
      </c>
      <c r="F1111" s="26" t="s">
        <v>70</v>
      </c>
      <c r="G1111" s="26" t="s">
        <v>75</v>
      </c>
      <c r="H1111" s="26" t="s">
        <v>3311</v>
      </c>
      <c r="J1111" s="22">
        <v>300</v>
      </c>
      <c r="L1111" s="28" t="s">
        <v>57</v>
      </c>
      <c r="M1111" s="22" t="s">
        <v>77</v>
      </c>
      <c r="N1111" s="22">
        <v>58</v>
      </c>
      <c r="O1111" s="22" t="s">
        <v>59</v>
      </c>
      <c r="P1111" s="22" t="s">
        <v>78</v>
      </c>
      <c r="R1111" s="23" t="s">
        <v>3257</v>
      </c>
      <c r="S1111" s="24">
        <v>2</v>
      </c>
      <c r="V1111" s="25" t="s">
        <v>61</v>
      </c>
      <c r="W1111" s="65" t="s">
        <v>1953</v>
      </c>
      <c r="X1111" s="106" t="s">
        <v>333</v>
      </c>
      <c r="Z1111" s="83" t="s">
        <v>62</v>
      </c>
      <c r="AA1111" s="6">
        <v>1</v>
      </c>
      <c r="BQ1111" s="6" t="s">
        <v>213</v>
      </c>
    </row>
    <row r="1112" spans="1:69" x14ac:dyDescent="0.25">
      <c r="A1112" s="91">
        <v>1292</v>
      </c>
      <c r="B1112" s="229" t="s">
        <v>3253</v>
      </c>
      <c r="C1112" s="259" t="s">
        <v>3254</v>
      </c>
      <c r="D1112" s="229" t="s">
        <v>3321</v>
      </c>
      <c r="E1112" s="3" t="s">
        <v>3194</v>
      </c>
      <c r="F1112" s="26" t="s">
        <v>70</v>
      </c>
      <c r="G1112" s="26" t="s">
        <v>75</v>
      </c>
      <c r="H1112" s="26" t="s">
        <v>3311</v>
      </c>
      <c r="J1112" s="22">
        <v>300</v>
      </c>
      <c r="L1112" s="28" t="s">
        <v>57</v>
      </c>
      <c r="M1112" s="22" t="s">
        <v>77</v>
      </c>
      <c r="N1112" s="22">
        <v>59</v>
      </c>
      <c r="O1112" s="22" t="s">
        <v>59</v>
      </c>
      <c r="P1112" s="22" t="s">
        <v>78</v>
      </c>
      <c r="R1112" s="23" t="s">
        <v>3257</v>
      </c>
      <c r="S1112" s="24">
        <v>2</v>
      </c>
      <c r="V1112" s="25" t="s">
        <v>61</v>
      </c>
      <c r="W1112" s="65" t="s">
        <v>1953</v>
      </c>
      <c r="X1112" s="106" t="s">
        <v>333</v>
      </c>
      <c r="Z1112" s="83" t="s">
        <v>62</v>
      </c>
      <c r="AA1112" s="6">
        <v>1</v>
      </c>
      <c r="BQ1112" s="6" t="s">
        <v>213</v>
      </c>
    </row>
    <row r="1113" spans="1:69" x14ac:dyDescent="0.25">
      <c r="A1113" s="91">
        <v>1293</v>
      </c>
      <c r="B1113" s="229" t="s">
        <v>3253</v>
      </c>
      <c r="C1113" s="259" t="s">
        <v>3254</v>
      </c>
      <c r="D1113" s="229" t="s">
        <v>3322</v>
      </c>
      <c r="E1113" s="3" t="s">
        <v>3194</v>
      </c>
      <c r="F1113" s="26" t="s">
        <v>70</v>
      </c>
      <c r="G1113" s="26" t="s">
        <v>75</v>
      </c>
      <c r="H1113" s="26" t="s">
        <v>3311</v>
      </c>
      <c r="J1113" s="22">
        <v>300</v>
      </c>
      <c r="L1113" s="28" t="s">
        <v>57</v>
      </c>
      <c r="M1113" s="22" t="s">
        <v>77</v>
      </c>
      <c r="N1113" s="22">
        <v>60</v>
      </c>
      <c r="O1113" s="22" t="s">
        <v>59</v>
      </c>
      <c r="P1113" s="22" t="s">
        <v>78</v>
      </c>
      <c r="R1113" s="23" t="s">
        <v>3257</v>
      </c>
      <c r="S1113" s="24">
        <v>2</v>
      </c>
      <c r="V1113" s="25" t="s">
        <v>61</v>
      </c>
      <c r="W1113" s="65" t="s">
        <v>1953</v>
      </c>
      <c r="X1113" s="106" t="s">
        <v>333</v>
      </c>
      <c r="Z1113" s="83" t="s">
        <v>62</v>
      </c>
      <c r="AA1113" s="6">
        <v>1</v>
      </c>
      <c r="BQ1113" s="6" t="s">
        <v>213</v>
      </c>
    </row>
    <row r="1114" spans="1:69" x14ac:dyDescent="0.25">
      <c r="A1114" s="91">
        <v>1294</v>
      </c>
      <c r="B1114" s="229" t="s">
        <v>3253</v>
      </c>
      <c r="C1114" s="259" t="s">
        <v>3254</v>
      </c>
      <c r="D1114" s="229" t="s">
        <v>3323</v>
      </c>
      <c r="E1114" s="3" t="s">
        <v>3194</v>
      </c>
      <c r="F1114" s="26" t="s">
        <v>70</v>
      </c>
      <c r="G1114" s="26" t="s">
        <v>75</v>
      </c>
      <c r="H1114" s="26" t="s">
        <v>3311</v>
      </c>
      <c r="J1114" s="22">
        <v>300</v>
      </c>
      <c r="L1114" s="28" t="s">
        <v>57</v>
      </c>
      <c r="M1114" s="22" t="s">
        <v>58</v>
      </c>
      <c r="N1114" s="22">
        <v>61</v>
      </c>
      <c r="O1114" s="22" t="s">
        <v>59</v>
      </c>
      <c r="P1114" s="22" t="s">
        <v>78</v>
      </c>
      <c r="V1114" s="25" t="s">
        <v>61</v>
      </c>
      <c r="W1114" s="65" t="s">
        <v>1953</v>
      </c>
      <c r="X1114" s="106" t="s">
        <v>333</v>
      </c>
      <c r="Z1114" s="83" t="s">
        <v>62</v>
      </c>
      <c r="AA1114" s="6">
        <v>1</v>
      </c>
      <c r="BQ1114" s="6" t="s">
        <v>213</v>
      </c>
    </row>
    <row r="1115" spans="1:69" x14ac:dyDescent="0.25">
      <c r="A1115" s="91">
        <v>1295</v>
      </c>
      <c r="B1115" s="229" t="s">
        <v>3253</v>
      </c>
      <c r="C1115" s="259" t="s">
        <v>3254</v>
      </c>
      <c r="D1115" s="229" t="s">
        <v>3324</v>
      </c>
      <c r="E1115" s="3" t="s">
        <v>3194</v>
      </c>
      <c r="F1115" s="26" t="s">
        <v>70</v>
      </c>
      <c r="G1115" s="26" t="s">
        <v>75</v>
      </c>
      <c r="H1115" s="26" t="s">
        <v>3311</v>
      </c>
      <c r="J1115" s="22">
        <v>300</v>
      </c>
      <c r="L1115" s="28" t="s">
        <v>57</v>
      </c>
      <c r="M1115" s="22" t="s">
        <v>58</v>
      </c>
      <c r="N1115" s="22">
        <v>62</v>
      </c>
      <c r="O1115" s="22" t="s">
        <v>59</v>
      </c>
      <c r="P1115" s="22" t="s">
        <v>78</v>
      </c>
      <c r="V1115" s="25" t="s">
        <v>61</v>
      </c>
      <c r="W1115" s="65" t="s">
        <v>1953</v>
      </c>
      <c r="X1115" s="106" t="s">
        <v>333</v>
      </c>
      <c r="Z1115" s="83" t="s">
        <v>62</v>
      </c>
      <c r="AA1115" s="6">
        <v>1</v>
      </c>
      <c r="BQ1115" s="6" t="s">
        <v>213</v>
      </c>
    </row>
    <row r="1116" spans="1:69" x14ac:dyDescent="0.25">
      <c r="A1116" s="91">
        <v>1296</v>
      </c>
      <c r="B1116" s="229" t="s">
        <v>3253</v>
      </c>
      <c r="C1116" s="259" t="s">
        <v>3254</v>
      </c>
      <c r="D1116" s="229" t="s">
        <v>3325</v>
      </c>
      <c r="E1116" s="3" t="s">
        <v>3194</v>
      </c>
      <c r="F1116" s="26" t="s">
        <v>70</v>
      </c>
      <c r="G1116" s="26" t="s">
        <v>75</v>
      </c>
      <c r="H1116" s="26" t="s">
        <v>3311</v>
      </c>
      <c r="J1116" s="22">
        <v>300</v>
      </c>
      <c r="L1116" s="28" t="s">
        <v>57</v>
      </c>
      <c r="M1116" s="22" t="s">
        <v>58</v>
      </c>
      <c r="N1116" s="22">
        <v>63</v>
      </c>
      <c r="O1116" s="22" t="s">
        <v>59</v>
      </c>
      <c r="P1116" s="22" t="s">
        <v>78</v>
      </c>
      <c r="V1116" s="25" t="s">
        <v>61</v>
      </c>
      <c r="W1116" s="65" t="s">
        <v>1953</v>
      </c>
      <c r="X1116" s="106" t="s">
        <v>333</v>
      </c>
      <c r="Z1116" s="83" t="s">
        <v>62</v>
      </c>
      <c r="AA1116" s="6">
        <v>1</v>
      </c>
      <c r="BQ1116" s="6" t="s">
        <v>213</v>
      </c>
    </row>
    <row r="1117" spans="1:69" x14ac:dyDescent="0.25">
      <c r="A1117" s="91">
        <v>1297</v>
      </c>
      <c r="B1117" s="229" t="s">
        <v>3253</v>
      </c>
      <c r="C1117" s="259" t="s">
        <v>3254</v>
      </c>
      <c r="D1117" s="229" t="s">
        <v>3326</v>
      </c>
      <c r="E1117" s="3" t="s">
        <v>3194</v>
      </c>
      <c r="F1117" s="26" t="s">
        <v>70</v>
      </c>
      <c r="G1117" s="26" t="s">
        <v>75</v>
      </c>
      <c r="H1117" s="26" t="s">
        <v>3311</v>
      </c>
      <c r="J1117" s="22">
        <v>300</v>
      </c>
      <c r="L1117" s="28" t="s">
        <v>57</v>
      </c>
      <c r="M1117" s="22" t="s">
        <v>58</v>
      </c>
      <c r="N1117" s="22">
        <v>64</v>
      </c>
      <c r="O1117" s="22" t="s">
        <v>59</v>
      </c>
      <c r="P1117" s="22" t="s">
        <v>78</v>
      </c>
      <c r="V1117" s="25" t="s">
        <v>61</v>
      </c>
      <c r="W1117" s="65" t="s">
        <v>1953</v>
      </c>
      <c r="X1117" s="106" t="s">
        <v>333</v>
      </c>
      <c r="Z1117" s="83" t="s">
        <v>62</v>
      </c>
      <c r="AA1117" s="6">
        <v>1</v>
      </c>
      <c r="BQ1117" s="6" t="s">
        <v>213</v>
      </c>
    </row>
    <row r="1118" spans="1:69" x14ac:dyDescent="0.25">
      <c r="A1118" s="91">
        <v>1298</v>
      </c>
      <c r="B1118" s="229" t="s">
        <v>3253</v>
      </c>
      <c r="C1118" s="259" t="s">
        <v>3254</v>
      </c>
      <c r="D1118" s="229" t="s">
        <v>3327</v>
      </c>
      <c r="E1118" s="3" t="s">
        <v>3194</v>
      </c>
      <c r="F1118" s="26" t="s">
        <v>70</v>
      </c>
      <c r="G1118" s="26" t="s">
        <v>75</v>
      </c>
      <c r="H1118" s="26" t="s">
        <v>3311</v>
      </c>
      <c r="J1118" s="22">
        <v>300</v>
      </c>
      <c r="L1118" s="28" t="s">
        <v>57</v>
      </c>
      <c r="M1118" s="22" t="s">
        <v>58</v>
      </c>
      <c r="N1118" s="22">
        <v>65</v>
      </c>
      <c r="O1118" s="22" t="s">
        <v>59</v>
      </c>
      <c r="P1118" s="22" t="s">
        <v>78</v>
      </c>
      <c r="V1118" s="25" t="s">
        <v>61</v>
      </c>
      <c r="W1118" s="65" t="s">
        <v>1953</v>
      </c>
      <c r="X1118" s="106" t="s">
        <v>333</v>
      </c>
      <c r="Z1118" s="83" t="s">
        <v>62</v>
      </c>
      <c r="AA1118" s="6">
        <v>1</v>
      </c>
      <c r="BQ1118" s="6" t="s">
        <v>213</v>
      </c>
    </row>
    <row r="1119" spans="1:69" x14ac:dyDescent="0.25">
      <c r="A1119" s="91">
        <v>1299</v>
      </c>
      <c r="B1119" s="229" t="s">
        <v>3253</v>
      </c>
      <c r="C1119" s="259" t="s">
        <v>3254</v>
      </c>
      <c r="D1119" s="229" t="s">
        <v>3328</v>
      </c>
      <c r="E1119" s="3" t="s">
        <v>3194</v>
      </c>
      <c r="F1119" s="26" t="s">
        <v>70</v>
      </c>
      <c r="G1119" s="26" t="s">
        <v>75</v>
      </c>
      <c r="H1119" s="26" t="s">
        <v>3311</v>
      </c>
      <c r="J1119" s="22">
        <v>300</v>
      </c>
      <c r="L1119" s="28" t="s">
        <v>57</v>
      </c>
      <c r="M1119" s="22" t="s">
        <v>58</v>
      </c>
      <c r="N1119" s="22">
        <v>66</v>
      </c>
      <c r="O1119" s="22" t="s">
        <v>59</v>
      </c>
      <c r="P1119" s="22" t="s">
        <v>78</v>
      </c>
      <c r="V1119" s="25" t="s">
        <v>61</v>
      </c>
      <c r="W1119" s="65" t="s">
        <v>1953</v>
      </c>
      <c r="X1119" s="106" t="s">
        <v>333</v>
      </c>
      <c r="Z1119" s="83" t="s">
        <v>62</v>
      </c>
      <c r="AA1119" s="6">
        <v>1</v>
      </c>
      <c r="BQ1119" s="6" t="s">
        <v>213</v>
      </c>
    </row>
    <row r="1120" spans="1:69" x14ac:dyDescent="0.25">
      <c r="A1120" s="91">
        <v>1300</v>
      </c>
      <c r="B1120" s="229" t="s">
        <v>3253</v>
      </c>
      <c r="C1120" s="259" t="s">
        <v>3254</v>
      </c>
      <c r="D1120" s="229" t="s">
        <v>3329</v>
      </c>
      <c r="E1120" s="3" t="s">
        <v>3194</v>
      </c>
      <c r="F1120" s="26" t="s">
        <v>70</v>
      </c>
      <c r="G1120" s="26" t="s">
        <v>75</v>
      </c>
      <c r="H1120" s="26" t="s">
        <v>3311</v>
      </c>
      <c r="J1120" s="22">
        <v>300</v>
      </c>
      <c r="L1120" s="28" t="s">
        <v>57</v>
      </c>
      <c r="M1120" s="22" t="s">
        <v>58</v>
      </c>
      <c r="N1120" s="22">
        <v>67</v>
      </c>
      <c r="O1120" s="22" t="s">
        <v>59</v>
      </c>
      <c r="P1120" s="22" t="s">
        <v>78</v>
      </c>
      <c r="V1120" s="25" t="s">
        <v>61</v>
      </c>
      <c r="W1120" s="65" t="s">
        <v>1953</v>
      </c>
      <c r="X1120" s="106" t="s">
        <v>333</v>
      </c>
      <c r="Z1120" s="83" t="s">
        <v>62</v>
      </c>
      <c r="AA1120" s="6">
        <v>1</v>
      </c>
      <c r="BQ1120" s="6" t="s">
        <v>213</v>
      </c>
    </row>
    <row r="1121" spans="1:70" x14ac:dyDescent="0.25">
      <c r="A1121" s="91">
        <v>1301</v>
      </c>
      <c r="B1121" s="229" t="s">
        <v>3253</v>
      </c>
      <c r="C1121" s="259" t="s">
        <v>3254</v>
      </c>
      <c r="D1121" s="229" t="s">
        <v>3330</v>
      </c>
      <c r="E1121" s="3" t="s">
        <v>3194</v>
      </c>
      <c r="F1121" s="26" t="s">
        <v>70</v>
      </c>
      <c r="G1121" s="26" t="s">
        <v>75</v>
      </c>
      <c r="H1121" s="26" t="s">
        <v>3311</v>
      </c>
      <c r="J1121" s="22">
        <v>300</v>
      </c>
      <c r="L1121" s="28" t="s">
        <v>57</v>
      </c>
      <c r="M1121" s="22" t="s">
        <v>58</v>
      </c>
      <c r="N1121" s="22">
        <v>68</v>
      </c>
      <c r="O1121" s="22" t="s">
        <v>59</v>
      </c>
      <c r="P1121" s="22" t="s">
        <v>78</v>
      </c>
      <c r="V1121" s="25" t="s">
        <v>61</v>
      </c>
      <c r="W1121" s="65" t="s">
        <v>1953</v>
      </c>
      <c r="X1121" s="106" t="s">
        <v>333</v>
      </c>
      <c r="Z1121" s="83" t="s">
        <v>62</v>
      </c>
      <c r="AA1121" s="6">
        <v>1</v>
      </c>
      <c r="BQ1121" s="6" t="s">
        <v>213</v>
      </c>
    </row>
    <row r="1122" spans="1:70" x14ac:dyDescent="0.25">
      <c r="A1122" s="91">
        <v>1302</v>
      </c>
      <c r="B1122" s="229" t="s">
        <v>3253</v>
      </c>
      <c r="C1122" s="259" t="s">
        <v>3254</v>
      </c>
      <c r="D1122" s="229" t="s">
        <v>3331</v>
      </c>
      <c r="E1122" s="3" t="s">
        <v>3194</v>
      </c>
      <c r="F1122" s="26" t="s">
        <v>70</v>
      </c>
      <c r="G1122" s="26" t="s">
        <v>75</v>
      </c>
      <c r="H1122" s="26" t="s">
        <v>3311</v>
      </c>
      <c r="J1122" s="22">
        <v>300</v>
      </c>
      <c r="L1122" s="28" t="s">
        <v>57</v>
      </c>
      <c r="M1122" s="22" t="s">
        <v>58</v>
      </c>
      <c r="N1122" s="22">
        <v>69</v>
      </c>
      <c r="O1122" s="22" t="s">
        <v>59</v>
      </c>
      <c r="P1122" s="22" t="s">
        <v>78</v>
      </c>
      <c r="V1122" s="25" t="s">
        <v>61</v>
      </c>
      <c r="W1122" s="65" t="s">
        <v>1953</v>
      </c>
      <c r="X1122" s="106" t="s">
        <v>333</v>
      </c>
      <c r="Z1122" s="83" t="s">
        <v>62</v>
      </c>
      <c r="AA1122" s="6">
        <v>1</v>
      </c>
      <c r="BQ1122" s="6" t="s">
        <v>213</v>
      </c>
    </row>
    <row r="1123" spans="1:70" x14ac:dyDescent="0.25">
      <c r="A1123" s="91">
        <v>1303</v>
      </c>
      <c r="B1123" s="229" t="s">
        <v>3253</v>
      </c>
      <c r="C1123" s="259" t="s">
        <v>3254</v>
      </c>
      <c r="D1123" s="229" t="s">
        <v>3332</v>
      </c>
      <c r="E1123" s="3" t="s">
        <v>3194</v>
      </c>
      <c r="F1123" s="26" t="s">
        <v>70</v>
      </c>
      <c r="G1123" s="26" t="s">
        <v>75</v>
      </c>
      <c r="H1123" s="26" t="s">
        <v>3311</v>
      </c>
      <c r="J1123" s="22">
        <v>300</v>
      </c>
      <c r="L1123" s="28" t="s">
        <v>57</v>
      </c>
      <c r="M1123" s="22" t="s">
        <v>58</v>
      </c>
      <c r="N1123" s="22">
        <v>70</v>
      </c>
      <c r="O1123" s="22" t="s">
        <v>59</v>
      </c>
      <c r="P1123" s="22" t="s">
        <v>78</v>
      </c>
      <c r="V1123" s="25" t="s">
        <v>61</v>
      </c>
      <c r="W1123" s="65" t="s">
        <v>1953</v>
      </c>
      <c r="X1123" s="106" t="s">
        <v>333</v>
      </c>
      <c r="Z1123" s="83" t="s">
        <v>62</v>
      </c>
      <c r="AA1123" s="6">
        <v>1</v>
      </c>
      <c r="BQ1123" s="6" t="s">
        <v>213</v>
      </c>
    </row>
    <row r="1124" spans="1:70" x14ac:dyDescent="0.25">
      <c r="A1124" s="91">
        <v>1304</v>
      </c>
      <c r="B1124" s="229" t="s">
        <v>3253</v>
      </c>
      <c r="C1124" s="259" t="s">
        <v>3254</v>
      </c>
      <c r="D1124" s="229" t="s">
        <v>3333</v>
      </c>
      <c r="E1124" s="3" t="s">
        <v>3194</v>
      </c>
      <c r="F1124" s="26" t="s">
        <v>70</v>
      </c>
      <c r="G1124" s="26" t="s">
        <v>75</v>
      </c>
      <c r="H1124" s="26" t="s">
        <v>3311</v>
      </c>
      <c r="J1124" s="22">
        <v>300</v>
      </c>
      <c r="L1124" s="28" t="s">
        <v>57</v>
      </c>
      <c r="M1124" s="22" t="s">
        <v>58</v>
      </c>
      <c r="N1124" s="22">
        <v>71</v>
      </c>
      <c r="O1124" s="22" t="s">
        <v>59</v>
      </c>
      <c r="P1124" s="22" t="s">
        <v>78</v>
      </c>
      <c r="V1124" s="25" t="s">
        <v>61</v>
      </c>
      <c r="W1124" s="65" t="s">
        <v>1953</v>
      </c>
      <c r="X1124" s="106" t="s">
        <v>333</v>
      </c>
      <c r="Z1124" s="83" t="s">
        <v>62</v>
      </c>
      <c r="AA1124" s="6">
        <v>1</v>
      </c>
      <c r="BQ1124" s="6" t="s">
        <v>213</v>
      </c>
    </row>
    <row r="1125" spans="1:70" x14ac:dyDescent="0.25">
      <c r="A1125" s="91">
        <v>1305</v>
      </c>
      <c r="B1125" s="229" t="s">
        <v>3253</v>
      </c>
      <c r="C1125" s="259" t="s">
        <v>3254</v>
      </c>
      <c r="D1125" s="229" t="s">
        <v>3334</v>
      </c>
      <c r="E1125" s="3" t="s">
        <v>3194</v>
      </c>
      <c r="F1125" s="26" t="s">
        <v>70</v>
      </c>
      <c r="G1125" s="26" t="s">
        <v>75</v>
      </c>
      <c r="H1125" s="26" t="s">
        <v>3311</v>
      </c>
      <c r="J1125" s="22">
        <v>300</v>
      </c>
      <c r="L1125" s="28" t="s">
        <v>57</v>
      </c>
      <c r="M1125" s="22" t="s">
        <v>58</v>
      </c>
      <c r="N1125" s="22">
        <v>72</v>
      </c>
      <c r="O1125" s="22" t="s">
        <v>59</v>
      </c>
      <c r="P1125" s="22" t="s">
        <v>78</v>
      </c>
      <c r="V1125" s="25" t="s">
        <v>61</v>
      </c>
      <c r="W1125" s="65" t="s">
        <v>1953</v>
      </c>
      <c r="X1125" s="106" t="s">
        <v>333</v>
      </c>
      <c r="Z1125" s="83" t="s">
        <v>62</v>
      </c>
      <c r="AA1125" s="6">
        <v>1</v>
      </c>
      <c r="BQ1125" s="6" t="s">
        <v>213</v>
      </c>
    </row>
    <row r="1126" spans="1:70" x14ac:dyDescent="0.25">
      <c r="A1126" s="91">
        <v>1306</v>
      </c>
      <c r="B1126" s="229" t="s">
        <v>3335</v>
      </c>
      <c r="C1126" s="259" t="s">
        <v>3336</v>
      </c>
      <c r="D1126" s="229" t="s">
        <v>3337</v>
      </c>
      <c r="E1126" s="3" t="s">
        <v>3194</v>
      </c>
      <c r="F1126" s="26" t="s">
        <v>102</v>
      </c>
      <c r="G1126" s="26" t="s">
        <v>55</v>
      </c>
      <c r="H1126" s="26" t="s">
        <v>193</v>
      </c>
      <c r="J1126" s="22">
        <v>200</v>
      </c>
      <c r="L1126" s="28" t="s">
        <v>57</v>
      </c>
      <c r="M1126" s="22" t="s">
        <v>58</v>
      </c>
      <c r="N1126" s="22">
        <v>0</v>
      </c>
      <c r="O1126" s="22" t="s">
        <v>59</v>
      </c>
      <c r="P1126" s="22" t="s">
        <v>78</v>
      </c>
      <c r="R1126" s="23" t="s">
        <v>3338</v>
      </c>
      <c r="T1126" s="23">
        <v>200</v>
      </c>
      <c r="U1126" s="23" t="s">
        <v>3339</v>
      </c>
      <c r="V1126" s="25" t="s">
        <v>61</v>
      </c>
      <c r="W1126" s="65">
        <v>12</v>
      </c>
      <c r="X1126" s="106" t="s">
        <v>202</v>
      </c>
      <c r="Y1126" s="25" t="s">
        <v>3340</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3341</v>
      </c>
    </row>
    <row r="1127" spans="1:70" x14ac:dyDescent="0.25">
      <c r="A1127" s="91">
        <v>1307</v>
      </c>
      <c r="B1127" s="229" t="s">
        <v>3342</v>
      </c>
      <c r="C1127" s="259" t="s">
        <v>3343</v>
      </c>
      <c r="D1127" s="229" t="s">
        <v>3344</v>
      </c>
      <c r="E1127" s="3" t="s">
        <v>3194</v>
      </c>
      <c r="F1127" s="26" t="s">
        <v>682</v>
      </c>
      <c r="G1127" s="26" t="s">
        <v>75</v>
      </c>
      <c r="H1127" s="26" t="s">
        <v>3345</v>
      </c>
      <c r="J1127" s="22">
        <v>200</v>
      </c>
      <c r="L1127" s="28" t="s">
        <v>57</v>
      </c>
      <c r="M1127" s="22" t="s">
        <v>58</v>
      </c>
      <c r="N1127" s="22">
        <v>0</v>
      </c>
      <c r="O1127" s="22" t="s">
        <v>59</v>
      </c>
      <c r="P1127" s="22" t="s">
        <v>78</v>
      </c>
      <c r="R1127" s="23" t="s">
        <v>3346</v>
      </c>
      <c r="V1127" s="25" t="s">
        <v>61</v>
      </c>
      <c r="W1127" s="65" t="s">
        <v>1953</v>
      </c>
      <c r="Z1127" s="83" t="s">
        <v>62</v>
      </c>
      <c r="AA1127" s="6">
        <v>6</v>
      </c>
      <c r="AB1127" s="6">
        <v>0</v>
      </c>
      <c r="BQ1127" s="6" t="s">
        <v>1852</v>
      </c>
      <c r="BR1127" s="5" t="s">
        <v>3347</v>
      </c>
    </row>
    <row r="1128" spans="1:70" x14ac:dyDescent="0.25">
      <c r="A1128" s="91">
        <v>1308</v>
      </c>
      <c r="B1128" s="229" t="s">
        <v>3342</v>
      </c>
      <c r="C1128" s="259" t="s">
        <v>3343</v>
      </c>
      <c r="D1128" s="229" t="s">
        <v>3348</v>
      </c>
      <c r="E1128" s="3" t="s">
        <v>3194</v>
      </c>
      <c r="F1128" s="26" t="s">
        <v>682</v>
      </c>
      <c r="G1128" s="26" t="s">
        <v>75</v>
      </c>
      <c r="H1128" s="26" t="s">
        <v>3345</v>
      </c>
      <c r="J1128" s="22">
        <v>200</v>
      </c>
      <c r="L1128" s="28" t="s">
        <v>57</v>
      </c>
      <c r="M1128" s="22" t="s">
        <v>58</v>
      </c>
      <c r="N1128" s="22">
        <v>0</v>
      </c>
      <c r="O1128" s="22" t="s">
        <v>59</v>
      </c>
      <c r="P1128" s="22" t="s">
        <v>78</v>
      </c>
      <c r="R1128" s="23" t="s">
        <v>3349</v>
      </c>
      <c r="V1128" s="25" t="s">
        <v>61</v>
      </c>
      <c r="W1128" s="65" t="s">
        <v>1953</v>
      </c>
      <c r="Z1128" s="83" t="s">
        <v>62</v>
      </c>
      <c r="AA1128" s="6">
        <v>6</v>
      </c>
      <c r="AB1128" s="6">
        <v>0</v>
      </c>
      <c r="BQ1128" s="6" t="s">
        <v>1852</v>
      </c>
      <c r="BR1128" s="5" t="s">
        <v>3347</v>
      </c>
    </row>
    <row r="1129" spans="1:70" x14ac:dyDescent="0.25">
      <c r="A1129" s="91">
        <v>1309</v>
      </c>
      <c r="B1129" s="229" t="s">
        <v>3350</v>
      </c>
      <c r="C1129" s="259" t="s">
        <v>3351</v>
      </c>
      <c r="D1129" s="229" t="s">
        <v>3352</v>
      </c>
      <c r="E1129" s="3" t="s">
        <v>3194</v>
      </c>
      <c r="F1129" s="26" t="s">
        <v>54</v>
      </c>
      <c r="G1129" s="26" t="s">
        <v>75</v>
      </c>
      <c r="H1129" s="26" t="s">
        <v>193</v>
      </c>
      <c r="J1129" s="22">
        <v>300</v>
      </c>
      <c r="L1129" s="28" t="s">
        <v>57</v>
      </c>
      <c r="M1129" s="22" t="s">
        <v>58</v>
      </c>
      <c r="N1129" s="22">
        <v>0</v>
      </c>
      <c r="O1129" s="22" t="s">
        <v>59</v>
      </c>
      <c r="P1129" s="22" t="s">
        <v>78</v>
      </c>
      <c r="R1129" s="23" t="s">
        <v>3353</v>
      </c>
      <c r="T1129" s="23">
        <v>237</v>
      </c>
      <c r="V1129" s="25" t="s">
        <v>61</v>
      </c>
      <c r="W1129" s="65" t="s">
        <v>1953</v>
      </c>
      <c r="X1129" s="106" t="s">
        <v>415</v>
      </c>
      <c r="Y1129" s="25" t="s">
        <v>3354</v>
      </c>
      <c r="Z1129" s="83" t="s">
        <v>62</v>
      </c>
      <c r="AA1129" s="6">
        <v>1</v>
      </c>
      <c r="AB1129" s="6">
        <v>0</v>
      </c>
      <c r="BQ1129" s="6" t="s">
        <v>213</v>
      </c>
      <c r="BR1129" s="5" t="s">
        <v>3355</v>
      </c>
    </row>
    <row r="1130" spans="1:70" x14ac:dyDescent="0.25">
      <c r="A1130" s="91">
        <v>1310</v>
      </c>
      <c r="B1130" s="229" t="s">
        <v>3350</v>
      </c>
      <c r="C1130" s="259" t="s">
        <v>3351</v>
      </c>
      <c r="D1130" s="229" t="s">
        <v>3356</v>
      </c>
      <c r="E1130" s="3" t="s">
        <v>3194</v>
      </c>
      <c r="F1130" s="26" t="s">
        <v>54</v>
      </c>
      <c r="G1130" s="26" t="s">
        <v>75</v>
      </c>
      <c r="H1130" s="26" t="s">
        <v>193</v>
      </c>
      <c r="J1130" s="22">
        <v>300</v>
      </c>
      <c r="L1130" s="28" t="s">
        <v>57</v>
      </c>
      <c r="M1130" s="22" t="s">
        <v>58</v>
      </c>
      <c r="N1130" s="22">
        <v>0</v>
      </c>
      <c r="O1130" s="22" t="s">
        <v>59</v>
      </c>
      <c r="P1130" s="22" t="s">
        <v>78</v>
      </c>
      <c r="R1130" s="23" t="s">
        <v>3353</v>
      </c>
      <c r="T1130" s="23">
        <v>237</v>
      </c>
      <c r="V1130" s="25" t="s">
        <v>61</v>
      </c>
      <c r="W1130" s="65" t="s">
        <v>1953</v>
      </c>
      <c r="X1130" s="106" t="s">
        <v>415</v>
      </c>
      <c r="Y1130" s="25" t="s">
        <v>3354</v>
      </c>
      <c r="Z1130" s="83" t="s">
        <v>62</v>
      </c>
      <c r="AA1130" s="6">
        <v>1</v>
      </c>
      <c r="AB1130" s="6">
        <v>0</v>
      </c>
      <c r="BQ1130" s="6" t="s">
        <v>213</v>
      </c>
      <c r="BR1130" s="5" t="s">
        <v>3355</v>
      </c>
    </row>
    <row r="1131" spans="1:70" x14ac:dyDescent="0.25">
      <c r="A1131" s="91">
        <v>1311</v>
      </c>
      <c r="B1131" s="229" t="s">
        <v>3350</v>
      </c>
      <c r="C1131" s="259" t="s">
        <v>3351</v>
      </c>
      <c r="D1131" s="229" t="s">
        <v>3357</v>
      </c>
      <c r="E1131" s="3" t="s">
        <v>3194</v>
      </c>
      <c r="F1131" s="26" t="s">
        <v>54</v>
      </c>
      <c r="G1131" s="26" t="s">
        <v>75</v>
      </c>
      <c r="H1131" s="26" t="s">
        <v>193</v>
      </c>
      <c r="J1131" s="22">
        <v>300</v>
      </c>
      <c r="L1131" s="28" t="s">
        <v>57</v>
      </c>
      <c r="M1131" s="22" t="s">
        <v>58</v>
      </c>
      <c r="N1131" s="22">
        <v>0</v>
      </c>
      <c r="O1131" s="22" t="s">
        <v>59</v>
      </c>
      <c r="P1131" s="22" t="s">
        <v>78</v>
      </c>
      <c r="R1131" s="23" t="s">
        <v>3353</v>
      </c>
      <c r="T1131" s="23">
        <v>237</v>
      </c>
      <c r="V1131" s="25" t="s">
        <v>61</v>
      </c>
      <c r="W1131" s="65" t="s">
        <v>1953</v>
      </c>
      <c r="X1131" s="106" t="s">
        <v>415</v>
      </c>
      <c r="Y1131" s="25" t="s">
        <v>3354</v>
      </c>
      <c r="Z1131" s="83" t="s">
        <v>62</v>
      </c>
      <c r="AA1131" s="6">
        <v>1</v>
      </c>
      <c r="AB1131" s="6">
        <v>0</v>
      </c>
      <c r="BQ1131" s="6" t="s">
        <v>213</v>
      </c>
      <c r="BR1131" s="5" t="s">
        <v>3355</v>
      </c>
    </row>
    <row r="1132" spans="1:70" x14ac:dyDescent="0.25">
      <c r="A1132" s="91">
        <v>1312</v>
      </c>
      <c r="B1132" s="229" t="s">
        <v>3350</v>
      </c>
      <c r="C1132" s="259" t="s">
        <v>3351</v>
      </c>
      <c r="D1132" s="229" t="s">
        <v>3358</v>
      </c>
      <c r="E1132" s="3" t="s">
        <v>3194</v>
      </c>
      <c r="F1132" s="26" t="s">
        <v>54</v>
      </c>
      <c r="G1132" s="26" t="s">
        <v>75</v>
      </c>
      <c r="H1132" s="26" t="s">
        <v>193</v>
      </c>
      <c r="J1132" s="22">
        <v>300</v>
      </c>
      <c r="L1132" s="28" t="s">
        <v>57</v>
      </c>
      <c r="M1132" s="22" t="s">
        <v>58</v>
      </c>
      <c r="N1132" s="22">
        <v>0</v>
      </c>
      <c r="O1132" s="22" t="s">
        <v>59</v>
      </c>
      <c r="P1132" s="22" t="s">
        <v>78</v>
      </c>
      <c r="R1132" s="23" t="s">
        <v>3353</v>
      </c>
      <c r="T1132" s="23">
        <v>237</v>
      </c>
      <c r="V1132" s="25" t="s">
        <v>61</v>
      </c>
      <c r="W1132" s="65" t="s">
        <v>1953</v>
      </c>
      <c r="X1132" s="106" t="s">
        <v>415</v>
      </c>
      <c r="Y1132" s="25" t="s">
        <v>3354</v>
      </c>
      <c r="Z1132" s="83" t="s">
        <v>62</v>
      </c>
      <c r="AA1132" s="6">
        <v>1</v>
      </c>
      <c r="AB1132" s="6">
        <v>0</v>
      </c>
      <c r="BQ1132" s="6" t="s">
        <v>213</v>
      </c>
      <c r="BR1132" s="5" t="s">
        <v>3355</v>
      </c>
    </row>
    <row r="1133" spans="1:70" x14ac:dyDescent="0.25">
      <c r="A1133" s="91">
        <v>1313</v>
      </c>
      <c r="B1133" s="229" t="s">
        <v>3350</v>
      </c>
      <c r="C1133" s="259" t="s">
        <v>3351</v>
      </c>
      <c r="D1133" s="229" t="s">
        <v>3359</v>
      </c>
      <c r="E1133" s="3" t="s">
        <v>3194</v>
      </c>
      <c r="F1133" s="26" t="s">
        <v>54</v>
      </c>
      <c r="G1133" s="26" t="s">
        <v>75</v>
      </c>
      <c r="H1133" s="26" t="s">
        <v>193</v>
      </c>
      <c r="J1133" s="22">
        <v>300</v>
      </c>
      <c r="L1133" s="28" t="s">
        <v>57</v>
      </c>
      <c r="M1133" s="22" t="s">
        <v>58</v>
      </c>
      <c r="N1133" s="22">
        <v>0</v>
      </c>
      <c r="O1133" s="22" t="s">
        <v>59</v>
      </c>
      <c r="P1133" s="22" t="s">
        <v>78</v>
      </c>
      <c r="R1133" s="23" t="s">
        <v>3353</v>
      </c>
      <c r="T1133" s="23">
        <v>237</v>
      </c>
      <c r="V1133" s="25" t="s">
        <v>61</v>
      </c>
      <c r="W1133" s="65" t="s">
        <v>1953</v>
      </c>
      <c r="X1133" s="106" t="s">
        <v>415</v>
      </c>
      <c r="Y1133" s="25" t="s">
        <v>3354</v>
      </c>
      <c r="Z1133" s="83" t="s">
        <v>62</v>
      </c>
      <c r="AA1133" s="6">
        <v>1</v>
      </c>
      <c r="AB1133" s="6">
        <v>0</v>
      </c>
      <c r="BQ1133" s="6" t="s">
        <v>213</v>
      </c>
      <c r="BR1133" s="5" t="s">
        <v>3355</v>
      </c>
    </row>
    <row r="1134" spans="1:70" x14ac:dyDescent="0.25">
      <c r="A1134" s="91">
        <v>1314</v>
      </c>
      <c r="B1134" s="229" t="s">
        <v>3350</v>
      </c>
      <c r="C1134" s="259" t="s">
        <v>3351</v>
      </c>
      <c r="D1134" s="229" t="s">
        <v>3360</v>
      </c>
      <c r="E1134" s="3" t="s">
        <v>3194</v>
      </c>
      <c r="F1134" s="26" t="s">
        <v>54</v>
      </c>
      <c r="G1134" s="26" t="s">
        <v>75</v>
      </c>
      <c r="H1134" s="26" t="s">
        <v>193</v>
      </c>
      <c r="J1134" s="22">
        <v>300</v>
      </c>
      <c r="L1134" s="28" t="s">
        <v>57</v>
      </c>
      <c r="M1134" s="22" t="s">
        <v>58</v>
      </c>
      <c r="N1134" s="22">
        <v>0</v>
      </c>
      <c r="O1134" s="22" t="s">
        <v>59</v>
      </c>
      <c r="P1134" s="22" t="s">
        <v>78</v>
      </c>
      <c r="R1134" s="23" t="s">
        <v>3353</v>
      </c>
      <c r="T1134" s="23">
        <v>237</v>
      </c>
      <c r="V1134" s="25" t="s">
        <v>61</v>
      </c>
      <c r="W1134" s="65" t="s">
        <v>1953</v>
      </c>
      <c r="X1134" s="106" t="s">
        <v>415</v>
      </c>
      <c r="Y1134" s="25" t="s">
        <v>3354</v>
      </c>
      <c r="Z1134" s="83" t="s">
        <v>62</v>
      </c>
      <c r="AA1134" s="6">
        <v>1</v>
      </c>
      <c r="AB1134" s="6">
        <v>0</v>
      </c>
      <c r="BQ1134" s="6" t="s">
        <v>213</v>
      </c>
      <c r="BR1134" s="5" t="s">
        <v>3355</v>
      </c>
    </row>
    <row r="1135" spans="1:70" x14ac:dyDescent="0.25">
      <c r="A1135" s="91">
        <v>1315</v>
      </c>
      <c r="B1135" s="229" t="s">
        <v>3361</v>
      </c>
      <c r="C1135" s="259" t="s">
        <v>3362</v>
      </c>
      <c r="D1135" s="229" t="s">
        <v>3363</v>
      </c>
      <c r="E1135" s="3" t="s">
        <v>3194</v>
      </c>
      <c r="F1135" s="26" t="s">
        <v>102</v>
      </c>
      <c r="G1135" s="26" t="s">
        <v>55</v>
      </c>
      <c r="H1135" s="26" t="s">
        <v>3364</v>
      </c>
      <c r="J1135" s="22">
        <v>300</v>
      </c>
      <c r="L1135" s="28" t="s">
        <v>57</v>
      </c>
      <c r="M1135" s="22" t="s">
        <v>58</v>
      </c>
      <c r="N1135" s="22" t="s">
        <v>3365</v>
      </c>
      <c r="O1135" s="22" t="s">
        <v>59</v>
      </c>
      <c r="P1135" s="22" t="s">
        <v>3366</v>
      </c>
      <c r="R1135" s="23" t="s">
        <v>3353</v>
      </c>
      <c r="T1135" s="23">
        <v>200</v>
      </c>
      <c r="V1135" s="25" t="s">
        <v>61</v>
      </c>
      <c r="W1135" s="65" t="s">
        <v>3367</v>
      </c>
      <c r="X1135" s="106" t="s">
        <v>333</v>
      </c>
      <c r="Y1135" s="25" t="s">
        <v>3368</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3369</v>
      </c>
    </row>
    <row r="1136" spans="1:70" x14ac:dyDescent="0.25">
      <c r="A1136" s="91">
        <v>1316</v>
      </c>
      <c r="B1136" s="229" t="s">
        <v>3370</v>
      </c>
      <c r="C1136" s="259" t="s">
        <v>3371</v>
      </c>
      <c r="D1136" s="229" t="s">
        <v>3372</v>
      </c>
      <c r="E1136" s="3" t="s">
        <v>3194</v>
      </c>
      <c r="F1136" s="26" t="s">
        <v>102</v>
      </c>
      <c r="G1136" s="26" t="s">
        <v>55</v>
      </c>
      <c r="H1136" s="26" t="s">
        <v>193</v>
      </c>
      <c r="J1136" s="22">
        <v>400</v>
      </c>
      <c r="L1136" s="28" t="s">
        <v>57</v>
      </c>
      <c r="M1136" s="22" t="s">
        <v>58</v>
      </c>
      <c r="N1136" s="22">
        <v>0</v>
      </c>
      <c r="O1136" s="22" t="s">
        <v>59</v>
      </c>
      <c r="P1136" s="22" t="s">
        <v>78</v>
      </c>
      <c r="R1136" s="23" t="s">
        <v>3373</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1327</v>
      </c>
    </row>
    <row r="1137" spans="1:70" x14ac:dyDescent="0.25">
      <c r="A1137" s="91">
        <v>1317</v>
      </c>
      <c r="B1137" s="229" t="s">
        <v>3374</v>
      </c>
      <c r="C1137" s="259" t="s">
        <v>3375</v>
      </c>
      <c r="D1137" s="229" t="s">
        <v>3376</v>
      </c>
      <c r="E1137" s="3" t="s">
        <v>3194</v>
      </c>
      <c r="F1137" s="26" t="s">
        <v>102</v>
      </c>
      <c r="G1137" s="26" t="s">
        <v>55</v>
      </c>
      <c r="H1137" s="26" t="s">
        <v>295</v>
      </c>
      <c r="J1137" s="22">
        <v>800</v>
      </c>
      <c r="L1137" s="28" t="s">
        <v>57</v>
      </c>
      <c r="M1137" s="22" t="s">
        <v>58</v>
      </c>
      <c r="N1137" s="22" t="s">
        <v>2607</v>
      </c>
      <c r="O1137" s="22" t="s">
        <v>59</v>
      </c>
      <c r="P1137" s="22" t="s">
        <v>3377</v>
      </c>
      <c r="R1137" s="23" t="s">
        <v>3378</v>
      </c>
      <c r="Y1137" s="25" t="s">
        <v>3379</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3380</v>
      </c>
      <c r="BR1137" s="5" t="s">
        <v>3381</v>
      </c>
    </row>
    <row r="1138" spans="1:70" x14ac:dyDescent="0.25">
      <c r="A1138" s="91">
        <v>1318</v>
      </c>
      <c r="B1138" s="229" t="s">
        <v>3382</v>
      </c>
      <c r="C1138" s="259" t="s">
        <v>3383</v>
      </c>
      <c r="D1138" s="229" t="s">
        <v>3384</v>
      </c>
      <c r="E1138" s="3" t="s">
        <v>101</v>
      </c>
      <c r="F1138" s="26" t="s">
        <v>102</v>
      </c>
      <c r="G1138" s="26" t="s">
        <v>75</v>
      </c>
      <c r="H1138" s="26" t="s">
        <v>193</v>
      </c>
      <c r="J1138" s="22">
        <v>5</v>
      </c>
      <c r="L1138" s="28" t="s">
        <v>57</v>
      </c>
      <c r="M1138" s="22" t="s">
        <v>77</v>
      </c>
      <c r="N1138" s="22">
        <v>0</v>
      </c>
      <c r="O1138" s="22" t="s">
        <v>59</v>
      </c>
      <c r="P1138" s="22" t="s">
        <v>78</v>
      </c>
      <c r="R1138" s="23" t="s">
        <v>3385</v>
      </c>
      <c r="S1138" s="24">
        <v>1</v>
      </c>
      <c r="Z1138" s="83" t="s">
        <v>62</v>
      </c>
      <c r="AA1138" s="6">
        <v>8</v>
      </c>
      <c r="AB1138" s="6">
        <v>3</v>
      </c>
      <c r="AD1138" s="5" t="s">
        <v>79</v>
      </c>
      <c r="AI1138" s="5">
        <v>22</v>
      </c>
      <c r="AJ1138" s="5">
        <v>46</v>
      </c>
      <c r="BQ1138" s="6" t="s">
        <v>213</v>
      </c>
      <c r="BR1138" s="5" t="s">
        <v>723</v>
      </c>
    </row>
    <row r="1139" spans="1:70" x14ac:dyDescent="0.25">
      <c r="A1139" s="91">
        <v>1319</v>
      </c>
      <c r="B1139" s="229" t="s">
        <v>3382</v>
      </c>
      <c r="C1139" s="259" t="s">
        <v>3383</v>
      </c>
      <c r="D1139" s="229" t="s">
        <v>3386</v>
      </c>
      <c r="E1139" s="3" t="s">
        <v>101</v>
      </c>
      <c r="F1139" s="26" t="s">
        <v>102</v>
      </c>
      <c r="G1139" s="26" t="s">
        <v>75</v>
      </c>
      <c r="H1139" s="26" t="s">
        <v>193</v>
      </c>
      <c r="J1139" s="22">
        <v>5</v>
      </c>
      <c r="L1139" s="28" t="s">
        <v>57</v>
      </c>
      <c r="M1139" s="22" t="s">
        <v>77</v>
      </c>
      <c r="N1139" s="22">
        <v>24</v>
      </c>
      <c r="O1139" s="22" t="s">
        <v>59</v>
      </c>
      <c r="P1139" s="22" t="s">
        <v>78</v>
      </c>
      <c r="R1139" s="23" t="s">
        <v>3385</v>
      </c>
      <c r="S1139" s="24">
        <v>1</v>
      </c>
      <c r="Z1139" s="83" t="s">
        <v>62</v>
      </c>
      <c r="AA1139" s="6">
        <v>8</v>
      </c>
      <c r="AB1139" s="6">
        <v>3</v>
      </c>
      <c r="AD1139" s="5" t="s">
        <v>79</v>
      </c>
      <c r="AI1139" s="5">
        <v>22</v>
      </c>
      <c r="AJ1139" s="5">
        <v>46</v>
      </c>
      <c r="BQ1139" s="6" t="s">
        <v>213</v>
      </c>
      <c r="BR1139" s="5" t="s">
        <v>723</v>
      </c>
    </row>
    <row r="1140" spans="1:70" x14ac:dyDescent="0.25">
      <c r="A1140" s="91">
        <v>1320</v>
      </c>
      <c r="B1140" s="229" t="s">
        <v>3382</v>
      </c>
      <c r="C1140" s="259" t="s">
        <v>3383</v>
      </c>
      <c r="D1140" s="229" t="s">
        <v>3387</v>
      </c>
      <c r="E1140" s="3" t="s">
        <v>101</v>
      </c>
      <c r="F1140" s="26" t="s">
        <v>102</v>
      </c>
      <c r="G1140" s="26" t="s">
        <v>75</v>
      </c>
      <c r="H1140" s="26" t="s">
        <v>1735</v>
      </c>
      <c r="J1140" s="22">
        <v>15</v>
      </c>
      <c r="L1140" s="28" t="s">
        <v>57</v>
      </c>
      <c r="M1140" s="22" t="s">
        <v>58</v>
      </c>
      <c r="N1140" s="22">
        <v>0</v>
      </c>
      <c r="O1140" s="22" t="s">
        <v>59</v>
      </c>
      <c r="P1140" s="22" t="s">
        <v>78</v>
      </c>
      <c r="R1140" s="23" t="s">
        <v>3388</v>
      </c>
      <c r="T1140" s="23" t="s">
        <v>711</v>
      </c>
      <c r="U1140" s="23" t="s">
        <v>3271</v>
      </c>
      <c r="V1140" s="25" t="s">
        <v>61</v>
      </c>
      <c r="W1140" s="65">
        <v>8</v>
      </c>
      <c r="X1140" s="106" t="s">
        <v>415</v>
      </c>
      <c r="Z1140" s="83" t="s">
        <v>62</v>
      </c>
      <c r="AA1140" s="6">
        <v>6</v>
      </c>
      <c r="AB1140" s="6">
        <v>0</v>
      </c>
      <c r="BQ1140" s="6" t="s">
        <v>213</v>
      </c>
      <c r="BR1140" s="5" t="s">
        <v>3369</v>
      </c>
    </row>
    <row r="1141" spans="1:70" x14ac:dyDescent="0.25">
      <c r="A1141" s="91">
        <v>1321</v>
      </c>
      <c r="B1141" s="229" t="s">
        <v>3382</v>
      </c>
      <c r="C1141" s="259" t="s">
        <v>3383</v>
      </c>
      <c r="D1141" s="229" t="s">
        <v>3389</v>
      </c>
      <c r="E1141" s="3" t="s">
        <v>101</v>
      </c>
      <c r="F1141" s="26" t="s">
        <v>102</v>
      </c>
      <c r="G1141" s="26" t="s">
        <v>75</v>
      </c>
      <c r="H1141" s="26" t="s">
        <v>1735</v>
      </c>
      <c r="J1141" s="22">
        <v>15</v>
      </c>
      <c r="L1141" s="28" t="s">
        <v>57</v>
      </c>
      <c r="M1141" s="22" t="s">
        <v>58</v>
      </c>
      <c r="N1141" s="22">
        <v>24</v>
      </c>
      <c r="O1141" s="22" t="s">
        <v>59</v>
      </c>
      <c r="P1141" s="22" t="s">
        <v>78</v>
      </c>
      <c r="R1141" s="23" t="s">
        <v>3388</v>
      </c>
      <c r="T1141" s="23" t="s">
        <v>711</v>
      </c>
      <c r="U1141" s="23" t="s">
        <v>3271</v>
      </c>
      <c r="V1141" s="25" t="s">
        <v>61</v>
      </c>
      <c r="W1141" s="65">
        <v>8</v>
      </c>
      <c r="X1141" s="106" t="s">
        <v>415</v>
      </c>
      <c r="Z1141" s="83" t="s">
        <v>62</v>
      </c>
      <c r="AA1141" s="6">
        <v>6</v>
      </c>
      <c r="AB1141" s="6">
        <v>0</v>
      </c>
      <c r="BQ1141" s="6" t="s">
        <v>213</v>
      </c>
      <c r="BR1141" s="5" t="s">
        <v>3369</v>
      </c>
    </row>
    <row r="1142" spans="1:70" x14ac:dyDescent="0.25">
      <c r="A1142" s="91">
        <v>1322</v>
      </c>
      <c r="B1142" s="229" t="s">
        <v>3390</v>
      </c>
      <c r="C1142" s="259" t="s">
        <v>3391</v>
      </c>
      <c r="D1142" s="229" t="s">
        <v>3392</v>
      </c>
      <c r="E1142" s="3" t="s">
        <v>101</v>
      </c>
      <c r="F1142" s="26" t="s">
        <v>102</v>
      </c>
      <c r="G1142" s="26" t="s">
        <v>55</v>
      </c>
      <c r="H1142" s="26" t="s">
        <v>3393</v>
      </c>
      <c r="I1142" s="26" t="s">
        <v>3394</v>
      </c>
      <c r="J1142" s="22">
        <v>7.5</v>
      </c>
      <c r="L1142" s="28" t="s">
        <v>57</v>
      </c>
      <c r="M1142" s="22" t="s">
        <v>58</v>
      </c>
      <c r="N1142" s="22">
        <v>0</v>
      </c>
      <c r="O1142" s="22" t="s">
        <v>59</v>
      </c>
      <c r="P1142" s="22" t="s">
        <v>78</v>
      </c>
      <c r="R1142" s="23" t="s">
        <v>3395</v>
      </c>
      <c r="T1142" s="23">
        <v>150</v>
      </c>
      <c r="Z1142" s="83" t="s">
        <v>62</v>
      </c>
      <c r="AA1142" s="6">
        <v>8</v>
      </c>
      <c r="AB1142" s="6">
        <v>0</v>
      </c>
      <c r="AD1142" s="5" t="s">
        <v>79</v>
      </c>
      <c r="AI1142" s="5">
        <v>20</v>
      </c>
      <c r="AJ1142" s="5">
        <v>26</v>
      </c>
      <c r="AL1142" s="6" t="s">
        <v>80</v>
      </c>
      <c r="AQ1142" s="6">
        <v>71</v>
      </c>
      <c r="AR1142" s="6">
        <v>95</v>
      </c>
      <c r="BQ1142" s="6" t="s">
        <v>3396</v>
      </c>
      <c r="BR1142" s="5" t="s">
        <v>723</v>
      </c>
    </row>
    <row r="1143" spans="1:70" x14ac:dyDescent="0.25">
      <c r="A1143" s="91">
        <v>1323</v>
      </c>
      <c r="B1143" s="229" t="s">
        <v>3397</v>
      </c>
      <c r="C1143" s="259" t="s">
        <v>3398</v>
      </c>
      <c r="D1143" s="229" t="s">
        <v>3399</v>
      </c>
      <c r="E1143" s="3" t="s">
        <v>101</v>
      </c>
      <c r="F1143" s="26" t="s">
        <v>102</v>
      </c>
      <c r="G1143" s="26" t="s">
        <v>55</v>
      </c>
      <c r="H1143" s="26" t="s">
        <v>193</v>
      </c>
      <c r="J1143" s="22">
        <v>15</v>
      </c>
      <c r="L1143" s="28" t="s">
        <v>57</v>
      </c>
      <c r="M1143" s="22" t="s">
        <v>58</v>
      </c>
      <c r="N1143" s="22">
        <v>0</v>
      </c>
      <c r="O1143" s="22" t="s">
        <v>59</v>
      </c>
      <c r="P1143" s="22" t="s">
        <v>78</v>
      </c>
      <c r="V1143" s="25" t="s">
        <v>61</v>
      </c>
      <c r="W1143" s="65" t="s">
        <v>1953</v>
      </c>
      <c r="Z1143" s="83" t="s">
        <v>62</v>
      </c>
      <c r="AA1143" s="6">
        <v>8</v>
      </c>
      <c r="AB1143" s="6">
        <v>1</v>
      </c>
      <c r="AD1143" s="5" t="s">
        <v>79</v>
      </c>
      <c r="AI1143" s="5">
        <v>22</v>
      </c>
      <c r="AJ1143" s="5">
        <v>40</v>
      </c>
      <c r="BQ1143" s="6" t="s">
        <v>1852</v>
      </c>
      <c r="BR1143" s="5" t="s">
        <v>3400</v>
      </c>
    </row>
    <row r="1144" spans="1:70" x14ac:dyDescent="0.25">
      <c r="A1144" s="91">
        <v>1324</v>
      </c>
      <c r="B1144" s="229" t="s">
        <v>3397</v>
      </c>
      <c r="C1144" s="259" t="s">
        <v>3398</v>
      </c>
      <c r="D1144" s="229" t="s">
        <v>3401</v>
      </c>
      <c r="E1144" s="3" t="s">
        <v>101</v>
      </c>
      <c r="F1144" s="26" t="s">
        <v>102</v>
      </c>
      <c r="G1144" s="26" t="s">
        <v>55</v>
      </c>
      <c r="H1144" s="26" t="s">
        <v>193</v>
      </c>
      <c r="J1144" s="22">
        <v>15</v>
      </c>
      <c r="L1144" s="28" t="s">
        <v>57</v>
      </c>
      <c r="M1144" s="22" t="s">
        <v>58</v>
      </c>
      <c r="N1144" s="22">
        <v>25</v>
      </c>
      <c r="O1144" s="22" t="s">
        <v>59</v>
      </c>
      <c r="P1144" s="22" t="s">
        <v>78</v>
      </c>
      <c r="V1144" s="25" t="s">
        <v>61</v>
      </c>
      <c r="W1144" s="65" t="s">
        <v>1953</v>
      </c>
      <c r="Z1144" s="83" t="s">
        <v>62</v>
      </c>
      <c r="AA1144" s="6">
        <v>8</v>
      </c>
      <c r="AB1144" s="6">
        <v>1</v>
      </c>
      <c r="AD1144" s="5" t="s">
        <v>79</v>
      </c>
      <c r="AI1144" s="5">
        <v>22</v>
      </c>
      <c r="AJ1144" s="5">
        <v>40</v>
      </c>
      <c r="BQ1144" s="6" t="s">
        <v>1852</v>
      </c>
      <c r="BR1144" s="5" t="s">
        <v>3400</v>
      </c>
    </row>
    <row r="1145" spans="1:70" x14ac:dyDescent="0.25">
      <c r="A1145" s="91">
        <v>1325</v>
      </c>
      <c r="B1145" s="229" t="s">
        <v>3402</v>
      </c>
      <c r="C1145" s="259" t="s">
        <v>3403</v>
      </c>
      <c r="D1145" s="229" t="s">
        <v>3387</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3404</v>
      </c>
    </row>
    <row r="1146" spans="1:70" x14ac:dyDescent="0.25">
      <c r="A1146" s="91">
        <v>1326</v>
      </c>
      <c r="B1146" s="229" t="s">
        <v>3402</v>
      </c>
      <c r="C1146" s="259" t="s">
        <v>3403</v>
      </c>
      <c r="D1146" s="229" t="s">
        <v>3405</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3404</v>
      </c>
    </row>
    <row r="1147" spans="1:70" x14ac:dyDescent="0.25">
      <c r="A1147" s="91">
        <v>1327</v>
      </c>
      <c r="B1147" s="229" t="s">
        <v>2092</v>
      </c>
      <c r="C1147" s="259" t="s">
        <v>3406</v>
      </c>
      <c r="D1147" s="229" t="s">
        <v>3407</v>
      </c>
      <c r="E1147" s="3" t="s">
        <v>382</v>
      </c>
      <c r="F1147" s="26" t="s">
        <v>102</v>
      </c>
      <c r="G1147" s="26" t="s">
        <v>55</v>
      </c>
      <c r="H1147" s="26" t="s">
        <v>193</v>
      </c>
      <c r="J1147" s="22">
        <v>10</v>
      </c>
      <c r="L1147" s="28" t="s">
        <v>57</v>
      </c>
      <c r="M1147" s="22" t="s">
        <v>77</v>
      </c>
      <c r="N1147" s="22">
        <v>0</v>
      </c>
      <c r="O1147" s="22" t="s">
        <v>59</v>
      </c>
      <c r="P1147" s="22" t="s">
        <v>78</v>
      </c>
      <c r="Q1147" s="23" t="s">
        <v>3408</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3347</v>
      </c>
    </row>
    <row r="1148" spans="1:70" x14ac:dyDescent="0.25">
      <c r="A1148" s="91">
        <v>1328</v>
      </c>
      <c r="B1148" s="229" t="s">
        <v>2092</v>
      </c>
      <c r="C1148" s="259" t="s">
        <v>3406</v>
      </c>
      <c r="D1148" s="229" t="s">
        <v>3409</v>
      </c>
      <c r="E1148" s="3" t="s">
        <v>382</v>
      </c>
      <c r="F1148" s="26" t="s">
        <v>102</v>
      </c>
      <c r="G1148" s="26" t="s">
        <v>55</v>
      </c>
      <c r="H1148" s="26" t="s">
        <v>193</v>
      </c>
      <c r="J1148" s="22">
        <v>10</v>
      </c>
      <c r="L1148" s="28" t="s">
        <v>57</v>
      </c>
      <c r="M1148" s="22" t="s">
        <v>77</v>
      </c>
      <c r="N1148" s="22">
        <v>168</v>
      </c>
      <c r="O1148" s="22" t="s">
        <v>59</v>
      </c>
      <c r="P1148" s="22" t="s">
        <v>78</v>
      </c>
      <c r="Q1148" s="23" t="s">
        <v>3408</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3347</v>
      </c>
    </row>
    <row r="1149" spans="1:70" x14ac:dyDescent="0.25">
      <c r="A1149" s="91">
        <v>1329</v>
      </c>
      <c r="B1149" s="229" t="s">
        <v>2092</v>
      </c>
      <c r="C1149" s="259" t="s">
        <v>3406</v>
      </c>
      <c r="D1149" s="229" t="s">
        <v>3410</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3347</v>
      </c>
    </row>
    <row r="1150" spans="1:70" x14ac:dyDescent="0.25">
      <c r="A1150" s="91">
        <v>1330</v>
      </c>
      <c r="B1150" s="229" t="s">
        <v>2092</v>
      </c>
      <c r="C1150" s="259" t="s">
        <v>3406</v>
      </c>
      <c r="D1150" s="229" t="s">
        <v>3411</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3347</v>
      </c>
    </row>
    <row r="1151" spans="1:70" x14ac:dyDescent="0.25">
      <c r="A1151" s="91">
        <v>1331</v>
      </c>
      <c r="B1151" s="229" t="s">
        <v>3412</v>
      </c>
      <c r="C1151" s="259" t="s">
        <v>3413</v>
      </c>
      <c r="D1151" s="229" t="s">
        <v>3414</v>
      </c>
      <c r="E1151" s="3" t="s">
        <v>2030</v>
      </c>
      <c r="F1151" s="26" t="s">
        <v>102</v>
      </c>
      <c r="G1151" s="26" t="s">
        <v>75</v>
      </c>
      <c r="H1151" s="26" t="s">
        <v>295</v>
      </c>
      <c r="J1151" s="22">
        <v>1</v>
      </c>
      <c r="L1151" s="28" t="s">
        <v>57</v>
      </c>
      <c r="M1151" s="22" t="s">
        <v>58</v>
      </c>
      <c r="N1151" s="22">
        <v>0</v>
      </c>
      <c r="O1151" s="22" t="s">
        <v>59</v>
      </c>
      <c r="P1151" s="22" t="s">
        <v>78</v>
      </c>
      <c r="T1151" s="23" t="s">
        <v>711</v>
      </c>
      <c r="V1151" s="25" t="s">
        <v>61</v>
      </c>
      <c r="W1151" s="65" t="s">
        <v>1953</v>
      </c>
      <c r="X1151" s="106">
        <v>3</v>
      </c>
      <c r="Z1151" s="83" t="s">
        <v>62</v>
      </c>
      <c r="AA1151" s="6">
        <v>9</v>
      </c>
      <c r="AD1151" s="5" t="s">
        <v>79</v>
      </c>
      <c r="AI1151" s="5">
        <v>24</v>
      </c>
      <c r="AJ1151" s="5">
        <v>48</v>
      </c>
      <c r="BQ1151" s="6" t="s">
        <v>213</v>
      </c>
      <c r="BR1151" s="5" t="s">
        <v>723</v>
      </c>
    </row>
    <row r="1152" spans="1:70" x14ac:dyDescent="0.25">
      <c r="A1152" s="91">
        <v>1332</v>
      </c>
      <c r="B1152" s="229" t="s">
        <v>3412</v>
      </c>
      <c r="C1152" s="259" t="s">
        <v>3413</v>
      </c>
      <c r="D1152" s="229" t="s">
        <v>3560</v>
      </c>
      <c r="E1152" s="3" t="s">
        <v>2030</v>
      </c>
      <c r="F1152" s="26" t="s">
        <v>102</v>
      </c>
      <c r="G1152" s="26" t="s">
        <v>75</v>
      </c>
      <c r="H1152" s="26" t="s">
        <v>295</v>
      </c>
      <c r="J1152" s="22">
        <v>1</v>
      </c>
      <c r="L1152" s="28" t="s">
        <v>57</v>
      </c>
      <c r="M1152" s="22" t="s">
        <v>58</v>
      </c>
      <c r="N1152" s="22">
        <v>12</v>
      </c>
      <c r="O1152" s="22" t="s">
        <v>59</v>
      </c>
      <c r="P1152" s="22" t="s">
        <v>78</v>
      </c>
      <c r="T1152" s="23" t="s">
        <v>711</v>
      </c>
      <c r="V1152" s="25" t="s">
        <v>61</v>
      </c>
      <c r="W1152" s="65" t="s">
        <v>1953</v>
      </c>
      <c r="X1152" s="106">
        <v>3</v>
      </c>
      <c r="Z1152" s="83" t="s">
        <v>62</v>
      </c>
      <c r="AA1152" s="6">
        <v>9</v>
      </c>
      <c r="AD1152" s="5" t="s">
        <v>79</v>
      </c>
      <c r="AI1152" s="5">
        <v>24</v>
      </c>
      <c r="AJ1152" s="5">
        <v>48</v>
      </c>
      <c r="BQ1152" s="6" t="s">
        <v>213</v>
      </c>
      <c r="BR1152" s="5" t="s">
        <v>723</v>
      </c>
    </row>
    <row r="1153" spans="1:70" x14ac:dyDescent="0.25">
      <c r="A1153" s="91">
        <v>1333</v>
      </c>
      <c r="B1153" s="229" t="s">
        <v>3412</v>
      </c>
      <c r="C1153" s="259" t="s">
        <v>3413</v>
      </c>
      <c r="D1153" s="229" t="s">
        <v>3415</v>
      </c>
      <c r="E1153" s="3" t="s">
        <v>1951</v>
      </c>
      <c r="F1153" s="26" t="s">
        <v>102</v>
      </c>
      <c r="G1153" s="26" t="s">
        <v>75</v>
      </c>
      <c r="H1153" s="26" t="s">
        <v>3345</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5">
      <c r="A1154" s="91">
        <v>1334</v>
      </c>
      <c r="B1154" s="229" t="s">
        <v>3412</v>
      </c>
      <c r="C1154" s="259" t="s">
        <v>3413</v>
      </c>
      <c r="D1154" s="229" t="s">
        <v>3416</v>
      </c>
      <c r="E1154" s="3" t="s">
        <v>1951</v>
      </c>
      <c r="F1154" s="26" t="s">
        <v>102</v>
      </c>
      <c r="G1154" s="26" t="s">
        <v>75</v>
      </c>
      <c r="H1154" s="26" t="s">
        <v>3345</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5">
      <c r="A1155" s="91">
        <v>1335</v>
      </c>
      <c r="B1155" s="229" t="s">
        <v>1954</v>
      </c>
      <c r="C1155" s="259" t="s">
        <v>3417</v>
      </c>
      <c r="D1155" s="229" t="s">
        <v>3415</v>
      </c>
      <c r="E1155" s="3" t="s">
        <v>1951</v>
      </c>
      <c r="F1155" s="26" t="s">
        <v>102</v>
      </c>
      <c r="G1155" s="26" t="s">
        <v>55</v>
      </c>
      <c r="H1155" s="26" t="s">
        <v>3418</v>
      </c>
      <c r="J1155" s="22">
        <v>0.5</v>
      </c>
      <c r="L1155" s="28" t="s">
        <v>57</v>
      </c>
      <c r="M1155" s="22" t="s">
        <v>58</v>
      </c>
      <c r="N1155" s="22">
        <v>0</v>
      </c>
      <c r="O1155" s="22" t="s">
        <v>59</v>
      </c>
      <c r="P1155" s="22" t="s">
        <v>78</v>
      </c>
      <c r="R1155" s="23" t="s">
        <v>3419</v>
      </c>
      <c r="T1155" s="23" t="s">
        <v>711</v>
      </c>
      <c r="U1155" s="23" t="s">
        <v>3271</v>
      </c>
      <c r="V1155" s="25" t="s">
        <v>61</v>
      </c>
      <c r="W1155" s="65" t="s">
        <v>1953</v>
      </c>
      <c r="X1155" s="106">
        <v>3</v>
      </c>
      <c r="Y1155" s="25" t="s">
        <v>3420</v>
      </c>
      <c r="Z1155" s="83" t="s">
        <v>62</v>
      </c>
      <c r="AA1155" s="6">
        <v>19</v>
      </c>
      <c r="AD1155" s="5" t="s">
        <v>79</v>
      </c>
      <c r="AI1155" s="5">
        <v>20</v>
      </c>
      <c r="AJ1155" s="5">
        <v>45</v>
      </c>
      <c r="BQ1155" s="6" t="s">
        <v>213</v>
      </c>
      <c r="BR1155" s="5" t="s">
        <v>723</v>
      </c>
    </row>
    <row r="1156" spans="1:70" x14ac:dyDescent="0.25">
      <c r="A1156" s="91">
        <v>1336</v>
      </c>
      <c r="B1156" s="229" t="s">
        <v>1954</v>
      </c>
      <c r="C1156" s="259" t="s">
        <v>3417</v>
      </c>
      <c r="D1156" s="229" t="s">
        <v>3416</v>
      </c>
      <c r="E1156" s="3" t="s">
        <v>1951</v>
      </c>
      <c r="F1156" s="26" t="s">
        <v>102</v>
      </c>
      <c r="G1156" s="26" t="s">
        <v>55</v>
      </c>
      <c r="H1156" s="26" t="s">
        <v>3418</v>
      </c>
      <c r="J1156" s="22">
        <v>0.5</v>
      </c>
      <c r="L1156" s="28" t="s">
        <v>57</v>
      </c>
      <c r="M1156" s="22" t="s">
        <v>58</v>
      </c>
      <c r="N1156" s="22">
        <v>24</v>
      </c>
      <c r="O1156" s="22" t="s">
        <v>59</v>
      </c>
      <c r="P1156" s="22" t="s">
        <v>78</v>
      </c>
      <c r="R1156" s="23" t="s">
        <v>3419</v>
      </c>
      <c r="T1156" s="23" t="s">
        <v>711</v>
      </c>
      <c r="U1156" s="23" t="s">
        <v>3271</v>
      </c>
      <c r="V1156" s="25" t="s">
        <v>61</v>
      </c>
      <c r="W1156" s="65" t="s">
        <v>1953</v>
      </c>
      <c r="X1156" s="106">
        <v>3</v>
      </c>
      <c r="Y1156" s="25" t="s">
        <v>3420</v>
      </c>
      <c r="Z1156" s="83" t="s">
        <v>62</v>
      </c>
      <c r="AA1156" s="6">
        <v>19</v>
      </c>
      <c r="AD1156" s="5" t="s">
        <v>79</v>
      </c>
      <c r="AI1156" s="5">
        <v>20</v>
      </c>
      <c r="AJ1156" s="5">
        <v>45</v>
      </c>
      <c r="BQ1156" s="6" t="s">
        <v>213</v>
      </c>
      <c r="BR1156" s="5" t="s">
        <v>723</v>
      </c>
    </row>
    <row r="1157" spans="1:70" x14ac:dyDescent="0.25">
      <c r="A1157" s="91">
        <v>1337</v>
      </c>
      <c r="B1157" s="229" t="s">
        <v>3421</v>
      </c>
      <c r="C1157" s="259" t="s">
        <v>3422</v>
      </c>
      <c r="D1157" s="229" t="s">
        <v>3423</v>
      </c>
      <c r="E1157" s="3" t="s">
        <v>1951</v>
      </c>
      <c r="F1157" s="26" t="s">
        <v>54</v>
      </c>
      <c r="G1157" s="26" t="s">
        <v>55</v>
      </c>
      <c r="H1157" s="26" t="s">
        <v>3424</v>
      </c>
      <c r="J1157" s="22">
        <v>0.5</v>
      </c>
      <c r="L1157" s="28" t="s">
        <v>57</v>
      </c>
      <c r="M1157" s="22" t="s">
        <v>3425</v>
      </c>
      <c r="N1157" s="22">
        <v>0</v>
      </c>
      <c r="O1157" s="22" t="s">
        <v>59</v>
      </c>
      <c r="P1157" s="22" t="s">
        <v>78</v>
      </c>
      <c r="R1157" s="23" t="s">
        <v>3426</v>
      </c>
      <c r="S1157" s="24">
        <v>12</v>
      </c>
      <c r="U1157" s="23" t="s">
        <v>3427</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3428</v>
      </c>
    </row>
    <row r="1158" spans="1:70" x14ac:dyDescent="0.25">
      <c r="A1158" s="91">
        <v>1338</v>
      </c>
      <c r="B1158" s="229" t="s">
        <v>3421</v>
      </c>
      <c r="C1158" s="259" t="s">
        <v>3422</v>
      </c>
      <c r="D1158" s="229" t="s">
        <v>3429</v>
      </c>
      <c r="E1158" s="3" t="s">
        <v>1951</v>
      </c>
      <c r="F1158" s="26" t="s">
        <v>54</v>
      </c>
      <c r="G1158" s="26" t="s">
        <v>55</v>
      </c>
      <c r="H1158" s="26" t="s">
        <v>3430</v>
      </c>
      <c r="J1158" s="22">
        <v>0.5</v>
      </c>
      <c r="L1158" s="28" t="s">
        <v>57</v>
      </c>
      <c r="M1158" s="22" t="s">
        <v>3425</v>
      </c>
      <c r="N1158" s="22">
        <v>13</v>
      </c>
      <c r="O1158" s="22" t="s">
        <v>59</v>
      </c>
      <c r="P1158" s="22" t="s">
        <v>78</v>
      </c>
      <c r="R1158" s="23" t="s">
        <v>3426</v>
      </c>
      <c r="S1158" s="24">
        <v>12</v>
      </c>
      <c r="U1158" s="23" t="s">
        <v>3427</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3428</v>
      </c>
    </row>
    <row r="1159" spans="1:70" x14ac:dyDescent="0.25">
      <c r="A1159" s="91">
        <v>1339</v>
      </c>
      <c r="B1159" s="229" t="s">
        <v>3431</v>
      </c>
      <c r="C1159" s="259" t="s">
        <v>3432</v>
      </c>
      <c r="D1159" s="229" t="s">
        <v>3414</v>
      </c>
      <c r="E1159" s="3" t="s">
        <v>2030</v>
      </c>
      <c r="F1159" s="26" t="s">
        <v>102</v>
      </c>
      <c r="G1159" s="26" t="s">
        <v>55</v>
      </c>
      <c r="H1159" s="26" t="s">
        <v>193</v>
      </c>
      <c r="J1159" s="22">
        <v>0.5</v>
      </c>
      <c r="L1159" s="28" t="s">
        <v>57</v>
      </c>
      <c r="M1159" s="22" t="s">
        <v>58</v>
      </c>
      <c r="N1159" s="22" t="s">
        <v>3433</v>
      </c>
      <c r="O1159" s="22" t="s">
        <v>59</v>
      </c>
      <c r="P1159" s="22" t="s">
        <v>3434</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2210</v>
      </c>
      <c r="BR1159" s="5" t="s">
        <v>1327</v>
      </c>
    </row>
    <row r="1160" spans="1:70" x14ac:dyDescent="0.25">
      <c r="A1160" s="91">
        <v>1340</v>
      </c>
      <c r="B1160" s="229" t="s">
        <v>3431</v>
      </c>
      <c r="C1160" s="259" t="s">
        <v>3432</v>
      </c>
      <c r="D1160" s="229" t="s">
        <v>3560</v>
      </c>
      <c r="E1160" s="3" t="s">
        <v>2030</v>
      </c>
      <c r="F1160" s="26" t="s">
        <v>102</v>
      </c>
      <c r="G1160" s="26" t="s">
        <v>55</v>
      </c>
      <c r="H1160" s="26" t="s">
        <v>193</v>
      </c>
      <c r="J1160" s="22">
        <v>0.5</v>
      </c>
      <c r="L1160" s="28" t="s">
        <v>57</v>
      </c>
      <c r="M1160" s="22" t="s">
        <v>58</v>
      </c>
      <c r="N1160" s="22" t="s">
        <v>3435</v>
      </c>
      <c r="O1160" s="22" t="s">
        <v>59</v>
      </c>
      <c r="P1160" s="22" t="s">
        <v>3436</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2210</v>
      </c>
      <c r="BR1160" s="5" t="s">
        <v>1327</v>
      </c>
    </row>
    <row r="1161" spans="1:70" x14ac:dyDescent="0.25">
      <c r="A1161" s="91">
        <v>1341</v>
      </c>
      <c r="B1161" s="229" t="s">
        <v>3431</v>
      </c>
      <c r="C1161" s="259" t="s">
        <v>3432</v>
      </c>
      <c r="D1161" s="229" t="s">
        <v>3415</v>
      </c>
      <c r="E1161" s="3" t="s">
        <v>1951</v>
      </c>
      <c r="F1161" s="26" t="s">
        <v>102</v>
      </c>
      <c r="G1161" s="26" t="s">
        <v>55</v>
      </c>
      <c r="H1161" s="26" t="s">
        <v>1735</v>
      </c>
      <c r="J1161" s="22">
        <v>0.5</v>
      </c>
      <c r="L1161" s="28" t="s">
        <v>57</v>
      </c>
      <c r="M1161" s="22" t="s">
        <v>58</v>
      </c>
      <c r="N1161" s="22" t="s">
        <v>2607</v>
      </c>
      <c r="O1161" s="22" t="s">
        <v>59</v>
      </c>
      <c r="P1161" s="22" t="s">
        <v>3437</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2210</v>
      </c>
      <c r="BR1161" s="5" t="s">
        <v>3438</v>
      </c>
    </row>
    <row r="1162" spans="1:70" x14ac:dyDescent="0.25">
      <c r="A1162" s="91">
        <v>1342</v>
      </c>
      <c r="B1162" s="229" t="s">
        <v>3431</v>
      </c>
      <c r="C1162" s="259" t="s">
        <v>3432</v>
      </c>
      <c r="D1162" s="229" t="s">
        <v>3416</v>
      </c>
      <c r="E1162" s="3" t="s">
        <v>1951</v>
      </c>
      <c r="F1162" s="26" t="s">
        <v>102</v>
      </c>
      <c r="G1162" s="26" t="s">
        <v>55</v>
      </c>
      <c r="H1162" s="26" t="s">
        <v>1735</v>
      </c>
      <c r="J1162" s="22">
        <v>0.5</v>
      </c>
      <c r="L1162" s="28" t="s">
        <v>57</v>
      </c>
      <c r="M1162" s="22" t="s">
        <v>58</v>
      </c>
      <c r="N1162" s="22" t="s">
        <v>3439</v>
      </c>
      <c r="O1162" s="22" t="s">
        <v>59</v>
      </c>
      <c r="P1162" s="22" t="s">
        <v>3440</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2210</v>
      </c>
      <c r="BR1162" s="5" t="s">
        <v>3438</v>
      </c>
    </row>
    <row r="1163" spans="1:70" x14ac:dyDescent="0.25">
      <c r="A1163" s="91">
        <v>1343</v>
      </c>
      <c r="B1163" s="229" t="s">
        <v>3441</v>
      </c>
      <c r="C1163" s="259" t="s">
        <v>3442</v>
      </c>
      <c r="D1163" s="229" t="s">
        <v>3443</v>
      </c>
      <c r="E1163" s="3" t="s">
        <v>338</v>
      </c>
      <c r="F1163" s="26" t="s">
        <v>54</v>
      </c>
      <c r="G1163" s="26" t="s">
        <v>55</v>
      </c>
      <c r="H1163" s="26" t="s">
        <v>651</v>
      </c>
      <c r="J1163" s="22">
        <v>125</v>
      </c>
      <c r="L1163" s="28" t="s">
        <v>211</v>
      </c>
      <c r="M1163" s="22" t="s">
        <v>77</v>
      </c>
      <c r="N1163" s="22">
        <v>0</v>
      </c>
      <c r="O1163" s="22" t="s">
        <v>59</v>
      </c>
      <c r="P1163" s="22" t="s">
        <v>3444</v>
      </c>
      <c r="S1163" s="24">
        <v>1</v>
      </c>
      <c r="U1163" s="23" t="s">
        <v>3445</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5">
      <c r="A1164" s="91">
        <v>1344</v>
      </c>
      <c r="B1164" s="229" t="s">
        <v>3441</v>
      </c>
      <c r="C1164" s="259" t="s">
        <v>3442</v>
      </c>
      <c r="D1164" s="229" t="s">
        <v>3446</v>
      </c>
      <c r="E1164" s="3" t="s">
        <v>338</v>
      </c>
      <c r="F1164" s="26" t="s">
        <v>54</v>
      </c>
      <c r="G1164" s="26" t="s">
        <v>55</v>
      </c>
      <c r="H1164" s="26" t="s">
        <v>651</v>
      </c>
      <c r="J1164" s="22">
        <v>125</v>
      </c>
      <c r="L1164" s="28" t="s">
        <v>211</v>
      </c>
      <c r="M1164" s="22" t="s">
        <v>77</v>
      </c>
      <c r="N1164" s="22">
        <v>48</v>
      </c>
      <c r="O1164" s="22" t="s">
        <v>59</v>
      </c>
      <c r="P1164" s="22" t="s">
        <v>3447</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5">
      <c r="A1165" s="91">
        <v>1345</v>
      </c>
      <c r="B1165" s="229" t="s">
        <v>3448</v>
      </c>
      <c r="C1165" s="259" t="s">
        <v>3449</v>
      </c>
      <c r="D1165" s="229" t="s">
        <v>3450</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3451</v>
      </c>
    </row>
    <row r="1166" spans="1:70" x14ac:dyDescent="0.25">
      <c r="A1166" s="91">
        <v>1346</v>
      </c>
      <c r="B1166" s="229" t="s">
        <v>3448</v>
      </c>
      <c r="C1166" s="259" t="s">
        <v>3449</v>
      </c>
      <c r="D1166" s="229" t="s">
        <v>3452</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3451</v>
      </c>
    </row>
    <row r="1167" spans="1:70" x14ac:dyDescent="0.25">
      <c r="A1167" s="91">
        <v>1347</v>
      </c>
      <c r="B1167" s="229" t="s">
        <v>3217</v>
      </c>
      <c r="C1167" s="259" t="s">
        <v>3218</v>
      </c>
      <c r="D1167" s="229" t="s">
        <v>3453</v>
      </c>
      <c r="E1167" s="3" t="s">
        <v>3194</v>
      </c>
      <c r="F1167" s="26" t="s">
        <v>102</v>
      </c>
      <c r="G1167" s="26" t="s">
        <v>55</v>
      </c>
      <c r="H1167" s="26" t="s">
        <v>156</v>
      </c>
      <c r="J1167" s="22" t="s">
        <v>3454</v>
      </c>
      <c r="L1167" s="28" t="s">
        <v>57</v>
      </c>
      <c r="M1167" s="22" t="s">
        <v>58</v>
      </c>
      <c r="N1167" s="22" t="s">
        <v>3455</v>
      </c>
      <c r="O1167" s="22" t="s">
        <v>59</v>
      </c>
      <c r="P1167" s="22" t="s">
        <v>3456</v>
      </c>
      <c r="V1167" s="25" t="s">
        <v>3457</v>
      </c>
      <c r="Y1167" s="25" t="s">
        <v>3458</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1859</v>
      </c>
      <c r="BR1167" s="5" t="s">
        <v>3459</v>
      </c>
    </row>
    <row r="1168" spans="1:70" x14ac:dyDescent="0.25">
      <c r="A1168" s="91">
        <v>99</v>
      </c>
      <c r="B1168" s="229" t="s">
        <v>3561</v>
      </c>
      <c r="C1168" s="259" t="s">
        <v>3562</v>
      </c>
      <c r="D1168" s="229" t="s">
        <v>3563</v>
      </c>
      <c r="E1168" s="3" t="s">
        <v>3549</v>
      </c>
      <c r="F1168" s="26" t="s">
        <v>70</v>
      </c>
      <c r="G1168" s="26" t="s">
        <v>55</v>
      </c>
      <c r="H1168" s="26" t="s">
        <v>299</v>
      </c>
      <c r="J1168" s="22">
        <v>9.9</v>
      </c>
      <c r="L1168" s="28" t="s">
        <v>57</v>
      </c>
      <c r="M1168" s="22" t="s">
        <v>77</v>
      </c>
      <c r="N1168" s="22">
        <v>0</v>
      </c>
      <c r="O1168" s="22" t="s">
        <v>59</v>
      </c>
      <c r="P1168" s="22" t="s">
        <v>78</v>
      </c>
      <c r="Q1168" s="23" t="s">
        <v>3564</v>
      </c>
      <c r="Z1168" s="83" t="s">
        <v>62</v>
      </c>
      <c r="AA1168" s="6">
        <v>8</v>
      </c>
      <c r="AB1168" s="6">
        <v>0</v>
      </c>
      <c r="AD1168" s="5" t="s">
        <v>79</v>
      </c>
      <c r="AI1168" s="5">
        <v>21</v>
      </c>
      <c r="AJ1168" s="5">
        <v>39</v>
      </c>
      <c r="AL1168" s="6" t="s">
        <v>80</v>
      </c>
      <c r="AQ1168" s="6">
        <v>64</v>
      </c>
      <c r="AR1168" s="6">
        <v>84</v>
      </c>
      <c r="BQ1168" s="6" t="s">
        <v>213</v>
      </c>
    </row>
    <row r="1169" spans="1:70" x14ac:dyDescent="0.25">
      <c r="A1169" s="91">
        <v>102</v>
      </c>
      <c r="B1169" s="229" t="s">
        <v>3561</v>
      </c>
      <c r="C1169" s="259" t="s">
        <v>3562</v>
      </c>
      <c r="D1169" s="229" t="s">
        <v>3565</v>
      </c>
      <c r="E1169" s="3" t="s">
        <v>3549</v>
      </c>
      <c r="F1169" s="26" t="s">
        <v>1686</v>
      </c>
      <c r="G1169" s="26" t="s">
        <v>55</v>
      </c>
      <c r="H1169" s="26" t="s">
        <v>299</v>
      </c>
      <c r="J1169" s="22">
        <v>9.9</v>
      </c>
      <c r="L1169" s="28" t="s">
        <v>57</v>
      </c>
      <c r="M1169" s="22" t="s">
        <v>77</v>
      </c>
      <c r="N1169" s="22">
        <v>0</v>
      </c>
      <c r="O1169" s="22" t="s">
        <v>59</v>
      </c>
      <c r="P1169" s="22" t="s">
        <v>78</v>
      </c>
      <c r="Q1169" s="23" t="s">
        <v>3564</v>
      </c>
      <c r="Z1169" s="83" t="s">
        <v>62</v>
      </c>
      <c r="AA1169" s="6">
        <v>8</v>
      </c>
      <c r="AB1169" s="6">
        <v>0</v>
      </c>
      <c r="AD1169" s="5" t="s">
        <v>79</v>
      </c>
      <c r="AI1169" s="5">
        <v>21</v>
      </c>
      <c r="AJ1169" s="5">
        <v>39</v>
      </c>
      <c r="AL1169" s="6" t="s">
        <v>80</v>
      </c>
      <c r="AQ1169" s="6">
        <v>64</v>
      </c>
      <c r="AR1169" s="6">
        <v>84</v>
      </c>
      <c r="BQ1169" s="6" t="s">
        <v>213</v>
      </c>
    </row>
    <row r="1170" spans="1:70" x14ac:dyDescent="0.25">
      <c r="A1170" s="91">
        <v>103</v>
      </c>
      <c r="B1170" s="229" t="s">
        <v>3561</v>
      </c>
      <c r="C1170" s="259" t="s">
        <v>3562</v>
      </c>
      <c r="D1170" s="229" t="s">
        <v>3566</v>
      </c>
      <c r="E1170" s="3" t="s">
        <v>3549</v>
      </c>
      <c r="F1170" s="26" t="s">
        <v>70</v>
      </c>
      <c r="G1170" s="26" t="s">
        <v>55</v>
      </c>
      <c r="H1170" s="26" t="s">
        <v>299</v>
      </c>
      <c r="J1170" s="22">
        <v>19.2</v>
      </c>
      <c r="L1170" s="28" t="s">
        <v>57</v>
      </c>
      <c r="M1170" s="22" t="s">
        <v>58</v>
      </c>
      <c r="N1170" s="22">
        <v>0</v>
      </c>
      <c r="O1170" s="22" t="s">
        <v>59</v>
      </c>
      <c r="P1170" s="22" t="s">
        <v>78</v>
      </c>
      <c r="Q1170" s="23" t="s">
        <v>3567</v>
      </c>
      <c r="Z1170" s="83" t="s">
        <v>62</v>
      </c>
      <c r="AA1170" s="6">
        <v>8</v>
      </c>
      <c r="AB1170" s="6">
        <v>0</v>
      </c>
      <c r="AD1170" s="5" t="s">
        <v>79</v>
      </c>
      <c r="AI1170" s="5">
        <v>21</v>
      </c>
      <c r="AJ1170" s="5">
        <v>39</v>
      </c>
      <c r="AL1170" s="6" t="s">
        <v>80</v>
      </c>
      <c r="AQ1170" s="6">
        <v>64</v>
      </c>
      <c r="AR1170" s="6">
        <v>84</v>
      </c>
      <c r="BQ1170" s="6" t="s">
        <v>213</v>
      </c>
    </row>
    <row r="1171" spans="1:70" x14ac:dyDescent="0.25">
      <c r="A1171" s="91">
        <v>108</v>
      </c>
      <c r="B1171" s="229" t="s">
        <v>3561</v>
      </c>
      <c r="C1171" s="259" t="s">
        <v>3562</v>
      </c>
      <c r="D1171" s="229" t="s">
        <v>3568</v>
      </c>
      <c r="E1171" s="3" t="s">
        <v>3549</v>
      </c>
      <c r="F1171" s="26" t="s">
        <v>1686</v>
      </c>
      <c r="G1171" s="26" t="s">
        <v>55</v>
      </c>
      <c r="H1171" s="26" t="s">
        <v>299</v>
      </c>
      <c r="J1171" s="22">
        <v>19.2</v>
      </c>
      <c r="L1171" s="28" t="s">
        <v>57</v>
      </c>
      <c r="M1171" s="22" t="s">
        <v>58</v>
      </c>
      <c r="N1171" s="22">
        <v>0</v>
      </c>
      <c r="O1171" s="22" t="s">
        <v>59</v>
      </c>
      <c r="P1171" s="22" t="s">
        <v>78</v>
      </c>
      <c r="Q1171" s="23" t="s">
        <v>3567</v>
      </c>
      <c r="Z1171" s="83" t="s">
        <v>62</v>
      </c>
      <c r="AA1171" s="6">
        <v>8</v>
      </c>
      <c r="AB1171" s="6">
        <v>0</v>
      </c>
      <c r="AD1171" s="5" t="s">
        <v>79</v>
      </c>
      <c r="AI1171" s="5">
        <v>21</v>
      </c>
      <c r="AJ1171" s="5">
        <v>39</v>
      </c>
      <c r="AL1171" s="6" t="s">
        <v>80</v>
      </c>
      <c r="AQ1171" s="6">
        <v>64</v>
      </c>
      <c r="AR1171" s="6">
        <v>84</v>
      </c>
      <c r="BQ1171" s="6" t="s">
        <v>213</v>
      </c>
    </row>
    <row r="1172" spans="1:70" x14ac:dyDescent="0.25">
      <c r="A1172" s="91">
        <v>121</v>
      </c>
      <c r="B1172" s="229" t="s">
        <v>3569</v>
      </c>
      <c r="C1172" s="259" t="s">
        <v>3570</v>
      </c>
      <c r="D1172" s="229" t="s">
        <v>3571</v>
      </c>
      <c r="E1172" s="3" t="s">
        <v>3549</v>
      </c>
      <c r="F1172" s="26" t="s">
        <v>54</v>
      </c>
      <c r="G1172" s="26" t="s">
        <v>55</v>
      </c>
      <c r="H1172" s="26" t="s">
        <v>56</v>
      </c>
      <c r="J1172" s="22">
        <v>20</v>
      </c>
      <c r="L1172" s="28" t="s">
        <v>57</v>
      </c>
      <c r="M1172" s="22" t="s">
        <v>58</v>
      </c>
      <c r="N1172" s="22">
        <v>0</v>
      </c>
      <c r="O1172" s="22" t="s">
        <v>59</v>
      </c>
      <c r="P1172" s="22" t="s">
        <v>78</v>
      </c>
      <c r="R1172" s="23" t="s">
        <v>3572</v>
      </c>
      <c r="V1172" s="25" t="s">
        <v>613</v>
      </c>
      <c r="Z1172" s="83" t="s">
        <v>62</v>
      </c>
      <c r="AA1172" s="6">
        <v>10</v>
      </c>
      <c r="AB1172" s="6">
        <v>0</v>
      </c>
      <c r="AC1172" s="5">
        <v>24</v>
      </c>
      <c r="AD1172" s="5" t="s">
        <v>79</v>
      </c>
      <c r="AI1172" s="5">
        <v>19</v>
      </c>
      <c r="AJ1172" s="5">
        <v>31</v>
      </c>
      <c r="BQ1172" s="6" t="s">
        <v>213</v>
      </c>
      <c r="BR1172" s="5" t="s">
        <v>3573</v>
      </c>
    </row>
    <row r="1173" spans="1:70" x14ac:dyDescent="0.25">
      <c r="A1173" s="91">
        <v>122</v>
      </c>
      <c r="B1173" s="229" t="s">
        <v>3569</v>
      </c>
      <c r="C1173" s="259" t="s">
        <v>3570</v>
      </c>
      <c r="D1173" s="229" t="s">
        <v>3574</v>
      </c>
      <c r="E1173" s="3" t="s">
        <v>3549</v>
      </c>
      <c r="F1173" s="26" t="s">
        <v>54</v>
      </c>
      <c r="G1173" s="26" t="s">
        <v>55</v>
      </c>
      <c r="H1173" s="26" t="s">
        <v>56</v>
      </c>
      <c r="J1173" s="22">
        <v>20</v>
      </c>
      <c r="L1173" s="28" t="s">
        <v>57</v>
      </c>
      <c r="M1173" s="22" t="s">
        <v>58</v>
      </c>
      <c r="N1173" s="22">
        <v>0</v>
      </c>
      <c r="O1173" s="22" t="s">
        <v>59</v>
      </c>
      <c r="P1173" s="22" t="s">
        <v>78</v>
      </c>
      <c r="R1173" s="23" t="s">
        <v>3572</v>
      </c>
      <c r="V1173" s="25" t="s">
        <v>613</v>
      </c>
      <c r="Z1173" s="83" t="s">
        <v>62</v>
      </c>
      <c r="AA1173" s="6">
        <v>15</v>
      </c>
      <c r="AB1173" s="6">
        <v>15</v>
      </c>
      <c r="AC1173" s="5">
        <v>26.1</v>
      </c>
      <c r="AD1173" s="5" t="s">
        <v>79</v>
      </c>
      <c r="AI1173" s="5">
        <v>18</v>
      </c>
      <c r="AJ1173" s="5">
        <v>38</v>
      </c>
      <c r="BQ1173" s="6" t="s">
        <v>213</v>
      </c>
      <c r="BR1173" s="5" t="s">
        <v>3575</v>
      </c>
    </row>
    <row r="1174" spans="1:70" x14ac:dyDescent="0.25">
      <c r="A1174" s="91">
        <v>206</v>
      </c>
      <c r="B1174" s="229" t="s">
        <v>3569</v>
      </c>
      <c r="C1174" s="259" t="s">
        <v>3570</v>
      </c>
      <c r="D1174" s="229" t="s">
        <v>3576</v>
      </c>
      <c r="E1174" s="3" t="s">
        <v>3549</v>
      </c>
      <c r="F1174" s="26" t="s">
        <v>54</v>
      </c>
      <c r="G1174" s="26" t="s">
        <v>55</v>
      </c>
      <c r="H1174" s="26" t="s">
        <v>56</v>
      </c>
      <c r="J1174" s="22">
        <v>20</v>
      </c>
      <c r="L1174" s="28" t="s">
        <v>57</v>
      </c>
      <c r="M1174" s="22" t="s">
        <v>58</v>
      </c>
      <c r="N1174" s="22">
        <v>0</v>
      </c>
      <c r="O1174" s="22" t="s">
        <v>59</v>
      </c>
      <c r="P1174" s="22" t="s">
        <v>78</v>
      </c>
      <c r="R1174" s="23" t="s">
        <v>3572</v>
      </c>
      <c r="V1174" s="25" t="s">
        <v>613</v>
      </c>
      <c r="Z1174" s="83" t="s">
        <v>62</v>
      </c>
      <c r="AA1174" s="6">
        <v>15</v>
      </c>
      <c r="AB1174" s="6">
        <v>15</v>
      </c>
      <c r="AC1174" s="5">
        <v>26.1</v>
      </c>
      <c r="AD1174" s="5" t="s">
        <v>79</v>
      </c>
      <c r="AI1174" s="5">
        <v>18</v>
      </c>
      <c r="AJ1174" s="5">
        <v>38</v>
      </c>
      <c r="BQ1174" s="6" t="s">
        <v>213</v>
      </c>
      <c r="BR1174" s="5" t="s">
        <v>3575</v>
      </c>
    </row>
    <row r="1175" spans="1:70" x14ac:dyDescent="0.25">
      <c r="A1175" s="91">
        <v>207</v>
      </c>
      <c r="B1175" s="229" t="s">
        <v>3569</v>
      </c>
      <c r="C1175" s="259" t="s">
        <v>3570</v>
      </c>
      <c r="D1175" s="229" t="s">
        <v>3571</v>
      </c>
      <c r="E1175" s="3" t="s">
        <v>3549</v>
      </c>
      <c r="F1175" s="26" t="s">
        <v>70</v>
      </c>
      <c r="G1175" s="26" t="s">
        <v>55</v>
      </c>
      <c r="H1175" s="26" t="s">
        <v>237</v>
      </c>
      <c r="J1175" s="22">
        <v>20</v>
      </c>
      <c r="L1175" s="28" t="s">
        <v>57</v>
      </c>
      <c r="M1175" s="22" t="s">
        <v>58</v>
      </c>
      <c r="N1175" s="22">
        <v>0</v>
      </c>
      <c r="O1175" s="22" t="s">
        <v>59</v>
      </c>
      <c r="P1175" s="22" t="s">
        <v>78</v>
      </c>
      <c r="R1175" s="23" t="s">
        <v>3572</v>
      </c>
      <c r="V1175" s="25" t="s">
        <v>613</v>
      </c>
      <c r="Z1175" s="83" t="s">
        <v>62</v>
      </c>
      <c r="AA1175" s="6">
        <v>10</v>
      </c>
      <c r="AB1175" s="6">
        <v>0</v>
      </c>
      <c r="AC1175" s="5">
        <v>24</v>
      </c>
      <c r="AD1175" s="5" t="s">
        <v>79</v>
      </c>
      <c r="AI1175" s="5">
        <v>19</v>
      </c>
      <c r="AJ1175" s="5">
        <v>31</v>
      </c>
      <c r="BQ1175" s="6" t="s">
        <v>213</v>
      </c>
      <c r="BR1175" s="5" t="s">
        <v>3573</v>
      </c>
    </row>
    <row r="1176" spans="1:70" x14ac:dyDescent="0.25">
      <c r="A1176" s="91">
        <v>208</v>
      </c>
      <c r="B1176" s="229" t="s">
        <v>3569</v>
      </c>
      <c r="C1176" s="259" t="s">
        <v>3570</v>
      </c>
      <c r="D1176" s="229" t="s">
        <v>3574</v>
      </c>
      <c r="E1176" s="3" t="s">
        <v>3549</v>
      </c>
      <c r="F1176" s="26" t="s">
        <v>70</v>
      </c>
      <c r="G1176" s="26" t="s">
        <v>55</v>
      </c>
      <c r="H1176" s="26" t="s">
        <v>323</v>
      </c>
      <c r="J1176" s="22">
        <v>20</v>
      </c>
      <c r="L1176" s="28" t="s">
        <v>57</v>
      </c>
      <c r="M1176" s="22" t="s">
        <v>58</v>
      </c>
      <c r="N1176" s="22">
        <v>0</v>
      </c>
      <c r="O1176" s="22" t="s">
        <v>59</v>
      </c>
      <c r="P1176" s="22" t="s">
        <v>78</v>
      </c>
      <c r="R1176" s="23" t="s">
        <v>3572</v>
      </c>
      <c r="V1176" s="25" t="s">
        <v>613</v>
      </c>
      <c r="Z1176" s="83" t="s">
        <v>62</v>
      </c>
      <c r="AA1176" s="6">
        <v>15</v>
      </c>
      <c r="AB1176" s="6">
        <v>15</v>
      </c>
      <c r="AC1176" s="5">
        <v>26.1</v>
      </c>
      <c r="AD1176" s="5" t="s">
        <v>79</v>
      </c>
      <c r="AI1176" s="5">
        <v>18</v>
      </c>
      <c r="AJ1176" s="5">
        <v>38</v>
      </c>
      <c r="BQ1176" s="6" t="s">
        <v>213</v>
      </c>
      <c r="BR1176" s="5" t="s">
        <v>3575</v>
      </c>
    </row>
    <row r="1177" spans="1:70" x14ac:dyDescent="0.25">
      <c r="A1177" s="91">
        <v>209</v>
      </c>
      <c r="B1177" s="229" t="s">
        <v>3569</v>
      </c>
      <c r="C1177" s="259" t="s">
        <v>3570</v>
      </c>
      <c r="D1177" s="229" t="s">
        <v>3576</v>
      </c>
      <c r="E1177" s="3" t="s">
        <v>3549</v>
      </c>
      <c r="F1177" s="26" t="s">
        <v>70</v>
      </c>
      <c r="G1177" s="26" t="s">
        <v>55</v>
      </c>
      <c r="H1177" s="26" t="s">
        <v>323</v>
      </c>
      <c r="J1177" s="22">
        <v>20</v>
      </c>
      <c r="L1177" s="28" t="s">
        <v>57</v>
      </c>
      <c r="M1177" s="22" t="s">
        <v>58</v>
      </c>
      <c r="N1177" s="22">
        <v>0</v>
      </c>
      <c r="O1177" s="22" t="s">
        <v>59</v>
      </c>
      <c r="P1177" s="22" t="s">
        <v>78</v>
      </c>
      <c r="R1177" s="23" t="s">
        <v>3572</v>
      </c>
      <c r="V1177" s="25" t="s">
        <v>613</v>
      </c>
      <c r="Z1177" s="83" t="s">
        <v>62</v>
      </c>
      <c r="AA1177" s="6">
        <v>15</v>
      </c>
      <c r="AB1177" s="6">
        <v>15</v>
      </c>
      <c r="AC1177" s="5">
        <v>26.1</v>
      </c>
      <c r="AD1177" s="5" t="s">
        <v>79</v>
      </c>
      <c r="AI1177" s="5">
        <v>18</v>
      </c>
      <c r="AJ1177" s="5">
        <v>38</v>
      </c>
      <c r="BQ1177" s="6" t="s">
        <v>213</v>
      </c>
      <c r="BR1177" s="5" t="s">
        <v>3575</v>
      </c>
    </row>
    <row r="1178" spans="1:70" x14ac:dyDescent="0.25">
      <c r="A1178" s="91">
        <v>210</v>
      </c>
      <c r="B1178" s="229" t="s">
        <v>3577</v>
      </c>
      <c r="C1178" s="259" t="s">
        <v>3578</v>
      </c>
      <c r="D1178" s="229" t="s">
        <v>3579</v>
      </c>
      <c r="E1178" s="3" t="s">
        <v>3549</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3580</v>
      </c>
    </row>
    <row r="1179" spans="1:70" x14ac:dyDescent="0.25">
      <c r="A1179" s="91">
        <v>211</v>
      </c>
      <c r="B1179" s="229" t="s">
        <v>3577</v>
      </c>
      <c r="C1179" s="259" t="s">
        <v>3578</v>
      </c>
      <c r="D1179" s="229" t="s">
        <v>3581</v>
      </c>
      <c r="E1179" s="3" t="s">
        <v>3549</v>
      </c>
      <c r="F1179" s="26" t="s">
        <v>102</v>
      </c>
      <c r="G1179" s="26" t="s">
        <v>55</v>
      </c>
      <c r="H1179" s="26" t="s">
        <v>156</v>
      </c>
      <c r="J1179" s="22">
        <v>40</v>
      </c>
      <c r="L1179" s="28" t="s">
        <v>57</v>
      </c>
      <c r="M1179" s="22" t="s">
        <v>58</v>
      </c>
      <c r="N1179" s="22" t="s">
        <v>3582</v>
      </c>
      <c r="O1179" s="22" t="s">
        <v>59</v>
      </c>
      <c r="P1179" s="22" t="s">
        <v>3583</v>
      </c>
      <c r="Z1179" s="83" t="s">
        <v>62</v>
      </c>
      <c r="AA1179" s="6">
        <v>32</v>
      </c>
      <c r="BQ1179" s="6" t="s">
        <v>213</v>
      </c>
      <c r="BR1179" s="5" t="s">
        <v>3580</v>
      </c>
    </row>
    <row r="1180" spans="1:70" x14ac:dyDescent="0.25">
      <c r="A1180" s="91">
        <v>212</v>
      </c>
      <c r="B1180" s="229" t="s">
        <v>3584</v>
      </c>
      <c r="C1180" s="259" t="s">
        <v>3585</v>
      </c>
      <c r="D1180" s="229" t="s">
        <v>3586</v>
      </c>
      <c r="E1180" s="3" t="s">
        <v>3549</v>
      </c>
      <c r="F1180" s="26" t="s">
        <v>102</v>
      </c>
      <c r="G1180" s="26" t="s">
        <v>55</v>
      </c>
      <c r="H1180" s="26" t="s">
        <v>406</v>
      </c>
      <c r="J1180" s="22">
        <v>40</v>
      </c>
      <c r="L1180" s="28" t="s">
        <v>57</v>
      </c>
      <c r="M1180" s="22" t="s">
        <v>58</v>
      </c>
      <c r="N1180" s="22">
        <v>0</v>
      </c>
      <c r="O1180" s="22" t="s">
        <v>59</v>
      </c>
      <c r="P1180" s="22" t="s">
        <v>78</v>
      </c>
      <c r="R1180" s="23" t="s">
        <v>3587</v>
      </c>
      <c r="U1180" s="23" t="s">
        <v>3588</v>
      </c>
      <c r="V1180" s="25" t="s">
        <v>613</v>
      </c>
      <c r="W1180" s="65" t="s">
        <v>3589</v>
      </c>
      <c r="Z1180" s="83" t="s">
        <v>62</v>
      </c>
      <c r="AA1180" s="6">
        <v>6</v>
      </c>
      <c r="BQ1180" s="6" t="s">
        <v>3590</v>
      </c>
      <c r="BR1180" s="5" t="s">
        <v>3591</v>
      </c>
    </row>
    <row r="1181" spans="1:70" x14ac:dyDescent="0.25">
      <c r="A1181" s="91">
        <v>213</v>
      </c>
      <c r="B1181" s="229" t="s">
        <v>3584</v>
      </c>
      <c r="C1181" s="259" t="s">
        <v>3585</v>
      </c>
      <c r="D1181" s="229" t="s">
        <v>3592</v>
      </c>
      <c r="E1181" s="3" t="s">
        <v>3549</v>
      </c>
      <c r="F1181" s="26" t="s">
        <v>102</v>
      </c>
      <c r="G1181" s="26" t="s">
        <v>55</v>
      </c>
      <c r="H1181" s="26" t="s">
        <v>406</v>
      </c>
      <c r="J1181" s="22">
        <v>40</v>
      </c>
      <c r="L1181" s="28" t="s">
        <v>57</v>
      </c>
      <c r="M1181" s="22" t="s">
        <v>58</v>
      </c>
      <c r="N1181" s="22">
        <v>0</v>
      </c>
      <c r="O1181" s="22" t="s">
        <v>59</v>
      </c>
      <c r="P1181" s="22" t="s">
        <v>78</v>
      </c>
      <c r="R1181" s="23" t="s">
        <v>3587</v>
      </c>
      <c r="U1181" s="23" t="s">
        <v>3588</v>
      </c>
      <c r="V1181" s="25" t="s">
        <v>613</v>
      </c>
      <c r="W1181" s="65" t="s">
        <v>3589</v>
      </c>
      <c r="Z1181" s="83" t="s">
        <v>62</v>
      </c>
      <c r="AA1181" s="6">
        <v>35</v>
      </c>
      <c r="BQ1181" s="6" t="s">
        <v>3590</v>
      </c>
      <c r="BR1181" s="5" t="s">
        <v>3591</v>
      </c>
    </row>
    <row r="1182" spans="1:70" x14ac:dyDescent="0.25">
      <c r="A1182" s="91">
        <v>241</v>
      </c>
      <c r="B1182" s="229" t="s">
        <v>3584</v>
      </c>
      <c r="C1182" s="259" t="s">
        <v>3585</v>
      </c>
      <c r="D1182" s="229" t="s">
        <v>3593</v>
      </c>
      <c r="E1182" s="3" t="s">
        <v>3549</v>
      </c>
      <c r="F1182" s="26" t="s">
        <v>102</v>
      </c>
      <c r="G1182" s="26" t="s">
        <v>55</v>
      </c>
      <c r="H1182" s="26" t="s">
        <v>491</v>
      </c>
      <c r="J1182" s="22">
        <v>40</v>
      </c>
      <c r="L1182" s="28" t="s">
        <v>57</v>
      </c>
      <c r="M1182" s="22" t="s">
        <v>58</v>
      </c>
      <c r="N1182" s="22">
        <v>0</v>
      </c>
      <c r="O1182" s="22" t="s">
        <v>59</v>
      </c>
      <c r="P1182" s="22" t="s">
        <v>78</v>
      </c>
      <c r="R1182" s="23" t="s">
        <v>3587</v>
      </c>
      <c r="U1182" s="23" t="s">
        <v>3588</v>
      </c>
      <c r="V1182" s="25" t="s">
        <v>613</v>
      </c>
      <c r="W1182" s="65" t="s">
        <v>3589</v>
      </c>
      <c r="Z1182" s="83" t="s">
        <v>62</v>
      </c>
      <c r="AA1182" s="6">
        <v>2</v>
      </c>
      <c r="BQ1182" s="6" t="s">
        <v>3590</v>
      </c>
      <c r="BR1182" s="5" t="s">
        <v>3591</v>
      </c>
    </row>
    <row r="1183" spans="1:70" x14ac:dyDescent="0.25">
      <c r="A1183" s="91">
        <v>242</v>
      </c>
      <c r="B1183" s="229" t="s">
        <v>3584</v>
      </c>
      <c r="C1183" s="259" t="s">
        <v>3585</v>
      </c>
      <c r="D1183" s="229" t="s">
        <v>3594</v>
      </c>
      <c r="E1183" s="3" t="s">
        <v>3549</v>
      </c>
      <c r="F1183" s="26" t="s">
        <v>102</v>
      </c>
      <c r="G1183" s="26" t="s">
        <v>55</v>
      </c>
      <c r="H1183" s="26" t="s">
        <v>491</v>
      </c>
      <c r="J1183" s="22">
        <v>40</v>
      </c>
      <c r="L1183" s="28" t="s">
        <v>57</v>
      </c>
      <c r="M1183" s="22" t="s">
        <v>58</v>
      </c>
      <c r="N1183" s="22">
        <v>0</v>
      </c>
      <c r="O1183" s="22" t="s">
        <v>59</v>
      </c>
      <c r="P1183" s="22" t="s">
        <v>78</v>
      </c>
      <c r="R1183" s="23" t="s">
        <v>3587</v>
      </c>
      <c r="U1183" s="23" t="s">
        <v>3588</v>
      </c>
      <c r="V1183" s="25" t="s">
        <v>613</v>
      </c>
      <c r="W1183" s="65" t="s">
        <v>3589</v>
      </c>
      <c r="Z1183" s="83" t="s">
        <v>62</v>
      </c>
      <c r="AA1183" s="6">
        <v>11</v>
      </c>
      <c r="BQ1183" s="6" t="s">
        <v>3590</v>
      </c>
      <c r="BR1183" s="5" t="s">
        <v>3591</v>
      </c>
    </row>
    <row r="1184" spans="1:70" x14ac:dyDescent="0.25">
      <c r="A1184" s="91">
        <v>408</v>
      </c>
      <c r="B1184" s="229" t="s">
        <v>3584</v>
      </c>
      <c r="C1184" s="259" t="s">
        <v>3585</v>
      </c>
      <c r="D1184" s="229" t="s">
        <v>3595</v>
      </c>
      <c r="E1184" s="3" t="s">
        <v>3549</v>
      </c>
      <c r="F1184" s="26" t="s">
        <v>102</v>
      </c>
      <c r="G1184" s="26" t="s">
        <v>55</v>
      </c>
      <c r="H1184" s="26" t="s">
        <v>491</v>
      </c>
      <c r="J1184" s="22">
        <v>40</v>
      </c>
      <c r="L1184" s="28" t="s">
        <v>57</v>
      </c>
      <c r="M1184" s="22" t="s">
        <v>58</v>
      </c>
      <c r="N1184" s="22">
        <v>0</v>
      </c>
      <c r="O1184" s="22" t="s">
        <v>59</v>
      </c>
      <c r="P1184" s="22" t="s">
        <v>78</v>
      </c>
      <c r="R1184" s="23" t="s">
        <v>3587</v>
      </c>
      <c r="U1184" s="23" t="s">
        <v>3588</v>
      </c>
      <c r="V1184" s="25" t="s">
        <v>613</v>
      </c>
      <c r="W1184" s="65" t="s">
        <v>3589</v>
      </c>
      <c r="Z1184" s="83" t="s">
        <v>62</v>
      </c>
      <c r="AA1184" s="6">
        <v>28</v>
      </c>
      <c r="BQ1184" s="6" t="s">
        <v>3590</v>
      </c>
      <c r="BR1184" s="5" t="s">
        <v>3591</v>
      </c>
    </row>
    <row r="1185" spans="1:70" x14ac:dyDescent="0.25">
      <c r="A1185" s="91">
        <v>409</v>
      </c>
      <c r="B1185" s="229" t="s">
        <v>3584</v>
      </c>
      <c r="C1185" s="259" t="s">
        <v>3585</v>
      </c>
      <c r="D1185" s="229" t="s">
        <v>3596</v>
      </c>
      <c r="E1185" s="3" t="s">
        <v>3549</v>
      </c>
      <c r="F1185" s="26" t="s">
        <v>102</v>
      </c>
      <c r="G1185" s="26" t="s">
        <v>55</v>
      </c>
      <c r="H1185" s="26" t="s">
        <v>412</v>
      </c>
      <c r="J1185" s="22">
        <v>40</v>
      </c>
      <c r="L1185" s="28" t="s">
        <v>57</v>
      </c>
      <c r="M1185" s="22" t="s">
        <v>58</v>
      </c>
      <c r="N1185" s="22">
        <v>0</v>
      </c>
      <c r="O1185" s="22" t="s">
        <v>59</v>
      </c>
      <c r="P1185" s="22" t="s">
        <v>78</v>
      </c>
      <c r="R1185" s="23" t="s">
        <v>3587</v>
      </c>
      <c r="U1185" s="23" t="s">
        <v>3588</v>
      </c>
      <c r="V1185" s="25" t="s">
        <v>613</v>
      </c>
      <c r="W1185" s="65" t="s">
        <v>3589</v>
      </c>
      <c r="Z1185" s="83" t="s">
        <v>62</v>
      </c>
      <c r="AA1185" s="6">
        <v>4</v>
      </c>
      <c r="BQ1185" s="6" t="s">
        <v>3590</v>
      </c>
      <c r="BR1185" s="5" t="s">
        <v>3591</v>
      </c>
    </row>
    <row r="1186" spans="1:70" x14ac:dyDescent="0.25">
      <c r="A1186" s="91">
        <v>410</v>
      </c>
      <c r="B1186" s="229" t="s">
        <v>3584</v>
      </c>
      <c r="C1186" s="259" t="s">
        <v>3585</v>
      </c>
      <c r="D1186" s="229" t="s">
        <v>3597</v>
      </c>
      <c r="E1186" s="3" t="s">
        <v>3549</v>
      </c>
      <c r="F1186" s="26" t="s">
        <v>102</v>
      </c>
      <c r="G1186" s="26" t="s">
        <v>55</v>
      </c>
      <c r="H1186" s="26" t="s">
        <v>412</v>
      </c>
      <c r="J1186" s="22">
        <v>40</v>
      </c>
      <c r="L1186" s="28" t="s">
        <v>57</v>
      </c>
      <c r="M1186" s="22" t="s">
        <v>58</v>
      </c>
      <c r="N1186" s="22">
        <v>0</v>
      </c>
      <c r="O1186" s="22" t="s">
        <v>59</v>
      </c>
      <c r="P1186" s="22" t="s">
        <v>78</v>
      </c>
      <c r="R1186" s="23" t="s">
        <v>3587</v>
      </c>
      <c r="U1186" s="23" t="s">
        <v>3588</v>
      </c>
      <c r="V1186" s="25" t="s">
        <v>613</v>
      </c>
      <c r="W1186" s="65" t="s">
        <v>3589</v>
      </c>
      <c r="Z1186" s="83" t="s">
        <v>62</v>
      </c>
      <c r="AA1186" s="6">
        <v>37</v>
      </c>
      <c r="BQ1186" s="6" t="s">
        <v>3590</v>
      </c>
      <c r="BR1186" s="5" t="s">
        <v>3591</v>
      </c>
    </row>
    <row r="1187" spans="1:70" x14ac:dyDescent="0.25">
      <c r="A1187" s="91">
        <v>411</v>
      </c>
      <c r="B1187" s="229" t="s">
        <v>3584</v>
      </c>
      <c r="C1187" s="259" t="s">
        <v>3585</v>
      </c>
      <c r="D1187" s="229" t="s">
        <v>3598</v>
      </c>
      <c r="E1187" s="3" t="s">
        <v>3549</v>
      </c>
      <c r="F1187" s="26" t="s">
        <v>102</v>
      </c>
      <c r="G1187" s="26" t="s">
        <v>55</v>
      </c>
      <c r="H1187" s="26" t="s">
        <v>3599</v>
      </c>
      <c r="J1187" s="22">
        <v>40</v>
      </c>
      <c r="L1187" s="28" t="s">
        <v>57</v>
      </c>
      <c r="M1187" s="22" t="s">
        <v>58</v>
      </c>
      <c r="N1187" s="22">
        <v>0</v>
      </c>
      <c r="O1187" s="22" t="s">
        <v>59</v>
      </c>
      <c r="P1187" s="22" t="s">
        <v>78</v>
      </c>
      <c r="R1187" s="23" t="s">
        <v>3587</v>
      </c>
      <c r="U1187" s="23" t="s">
        <v>3588</v>
      </c>
      <c r="V1187" s="25" t="s">
        <v>613</v>
      </c>
      <c r="W1187" s="65" t="s">
        <v>3589</v>
      </c>
      <c r="Z1187" s="83" t="s">
        <v>62</v>
      </c>
      <c r="AA1187" s="6">
        <v>3</v>
      </c>
      <c r="BQ1187" s="6" t="s">
        <v>3590</v>
      </c>
      <c r="BR1187" s="5" t="s">
        <v>3591</v>
      </c>
    </row>
    <row r="1188" spans="1:70" x14ac:dyDescent="0.25">
      <c r="A1188" s="91">
        <v>412</v>
      </c>
      <c r="B1188" s="229" t="s">
        <v>3584</v>
      </c>
      <c r="C1188" s="259" t="s">
        <v>3585</v>
      </c>
      <c r="D1188" s="229" t="s">
        <v>3600</v>
      </c>
      <c r="E1188" s="3" t="s">
        <v>3549</v>
      </c>
      <c r="F1188" s="26" t="s">
        <v>102</v>
      </c>
      <c r="G1188" s="26" t="s">
        <v>55</v>
      </c>
      <c r="H1188" s="26" t="s">
        <v>3599</v>
      </c>
      <c r="J1188" s="22">
        <v>40</v>
      </c>
      <c r="L1188" s="28" t="s">
        <v>57</v>
      </c>
      <c r="M1188" s="22" t="s">
        <v>58</v>
      </c>
      <c r="N1188" s="22">
        <v>0</v>
      </c>
      <c r="O1188" s="22" t="s">
        <v>59</v>
      </c>
      <c r="P1188" s="22" t="s">
        <v>78</v>
      </c>
      <c r="R1188" s="23" t="s">
        <v>3587</v>
      </c>
      <c r="U1188" s="23" t="s">
        <v>3588</v>
      </c>
      <c r="V1188" s="25" t="s">
        <v>613</v>
      </c>
      <c r="W1188" s="65" t="s">
        <v>3589</v>
      </c>
      <c r="Z1188" s="83" t="s">
        <v>62</v>
      </c>
      <c r="AA1188" s="6">
        <v>38</v>
      </c>
      <c r="BQ1188" s="6" t="s">
        <v>3590</v>
      </c>
      <c r="BR1188" s="5" t="s">
        <v>3591</v>
      </c>
    </row>
    <row r="1189" spans="1:70" x14ac:dyDescent="0.25">
      <c r="A1189" s="91">
        <v>413</v>
      </c>
      <c r="B1189" s="229" t="s">
        <v>3601</v>
      </c>
      <c r="C1189" s="259" t="s">
        <v>3602</v>
      </c>
      <c r="D1189" s="229" t="s">
        <v>3603</v>
      </c>
      <c r="E1189" s="3" t="s">
        <v>3549</v>
      </c>
      <c r="F1189" s="26" t="s">
        <v>54</v>
      </c>
      <c r="G1189" s="26" t="s">
        <v>55</v>
      </c>
      <c r="H1189" s="26" t="s">
        <v>65</v>
      </c>
      <c r="J1189" s="22">
        <v>40</v>
      </c>
      <c r="L1189" s="28" t="s">
        <v>57</v>
      </c>
      <c r="M1189" s="22" t="s">
        <v>58</v>
      </c>
      <c r="N1189" s="22" t="s">
        <v>2607</v>
      </c>
      <c r="O1189" s="22" t="s">
        <v>59</v>
      </c>
      <c r="P1189" s="22" t="s">
        <v>3604</v>
      </c>
      <c r="Q1189" s="23" t="s">
        <v>3605</v>
      </c>
      <c r="R1189" s="23" t="s">
        <v>3606</v>
      </c>
      <c r="V1189" s="25" t="s">
        <v>613</v>
      </c>
      <c r="W1189" s="65" t="s">
        <v>1953</v>
      </c>
      <c r="X1189" s="106" t="s">
        <v>3607</v>
      </c>
      <c r="Y1189" s="25" t="s">
        <v>3608</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3609</v>
      </c>
      <c r="BR1189" s="5" t="s">
        <v>3610</v>
      </c>
    </row>
    <row r="1190" spans="1:70" x14ac:dyDescent="0.25">
      <c r="A1190" s="91">
        <v>433</v>
      </c>
      <c r="B1190" s="229" t="s">
        <v>3611</v>
      </c>
      <c r="C1190" s="259" t="s">
        <v>3612</v>
      </c>
      <c r="D1190" s="229" t="s">
        <v>3613</v>
      </c>
      <c r="E1190" s="3" t="s">
        <v>3549</v>
      </c>
      <c r="F1190" s="26" t="s">
        <v>54</v>
      </c>
      <c r="G1190" s="26" t="s">
        <v>55</v>
      </c>
      <c r="H1190" s="26" t="s">
        <v>56</v>
      </c>
      <c r="J1190" s="22">
        <v>10</v>
      </c>
      <c r="L1190" s="28" t="s">
        <v>57</v>
      </c>
      <c r="M1190" s="22" t="s">
        <v>58</v>
      </c>
      <c r="N1190" s="22">
        <v>0</v>
      </c>
      <c r="O1190" s="22" t="s">
        <v>59</v>
      </c>
      <c r="P1190" s="22" t="s">
        <v>78</v>
      </c>
      <c r="R1190" s="23" t="s">
        <v>3614</v>
      </c>
      <c r="T1190" s="23">
        <v>150</v>
      </c>
      <c r="V1190" s="25" t="s">
        <v>613</v>
      </c>
      <c r="W1190" s="65" t="s">
        <v>1953</v>
      </c>
      <c r="X1190" s="106">
        <v>4</v>
      </c>
      <c r="Y1190" s="25" t="s">
        <v>3615</v>
      </c>
      <c r="Z1190" s="83" t="s">
        <v>62</v>
      </c>
      <c r="AA1190" s="6">
        <v>4</v>
      </c>
      <c r="AB1190" s="6">
        <v>0</v>
      </c>
      <c r="BQ1190" s="6" t="s">
        <v>511</v>
      </c>
      <c r="BR1190" s="5" t="s">
        <v>3616</v>
      </c>
    </row>
    <row r="1191" spans="1:70" x14ac:dyDescent="0.25">
      <c r="A1191" s="91">
        <v>434</v>
      </c>
      <c r="B1191" s="229" t="s">
        <v>3611</v>
      </c>
      <c r="C1191" s="259" t="s">
        <v>3612</v>
      </c>
      <c r="D1191" s="229" t="s">
        <v>3617</v>
      </c>
      <c r="E1191" s="3" t="s">
        <v>3549</v>
      </c>
      <c r="F1191" s="26" t="s">
        <v>54</v>
      </c>
      <c r="G1191" s="26" t="s">
        <v>55</v>
      </c>
      <c r="H1191" s="26" t="s">
        <v>56</v>
      </c>
      <c r="J1191" s="22">
        <v>10</v>
      </c>
      <c r="L1191" s="28" t="s">
        <v>57</v>
      </c>
      <c r="M1191" s="22" t="s">
        <v>58</v>
      </c>
      <c r="N1191" s="22">
        <v>0</v>
      </c>
      <c r="O1191" s="22" t="s">
        <v>59</v>
      </c>
      <c r="P1191" s="22" t="s">
        <v>78</v>
      </c>
      <c r="R1191" s="23" t="s">
        <v>3614</v>
      </c>
      <c r="T1191" s="23">
        <v>150</v>
      </c>
      <c r="V1191" s="25" t="s">
        <v>613</v>
      </c>
      <c r="W1191" s="65" t="s">
        <v>1953</v>
      </c>
      <c r="X1191" s="106">
        <v>4</v>
      </c>
      <c r="Y1191" s="25" t="s">
        <v>3615</v>
      </c>
      <c r="Z1191" s="83" t="s">
        <v>62</v>
      </c>
      <c r="AA1191" s="6">
        <v>9</v>
      </c>
      <c r="AB1191" s="6">
        <v>0</v>
      </c>
      <c r="BQ1191" s="6" t="s">
        <v>511</v>
      </c>
      <c r="BR1191" s="5" t="s">
        <v>3616</v>
      </c>
    </row>
    <row r="1192" spans="1:70" x14ac:dyDescent="0.25">
      <c r="A1192" s="91">
        <v>435</v>
      </c>
      <c r="B1192" s="229" t="s">
        <v>3611</v>
      </c>
      <c r="C1192" s="259" t="s">
        <v>3612</v>
      </c>
      <c r="D1192" s="229" t="s">
        <v>3618</v>
      </c>
      <c r="E1192" s="3" t="s">
        <v>3549</v>
      </c>
      <c r="F1192" s="26" t="s">
        <v>54</v>
      </c>
      <c r="G1192" s="26" t="s">
        <v>55</v>
      </c>
      <c r="H1192" s="26" t="s">
        <v>56</v>
      </c>
      <c r="J1192" s="22">
        <v>10</v>
      </c>
      <c r="L1192" s="28" t="s">
        <v>57</v>
      </c>
      <c r="M1192" s="22" t="s">
        <v>58</v>
      </c>
      <c r="N1192" s="22">
        <v>0</v>
      </c>
      <c r="O1192" s="22" t="s">
        <v>59</v>
      </c>
      <c r="P1192" s="22" t="s">
        <v>78</v>
      </c>
      <c r="R1192" s="23" t="s">
        <v>3614</v>
      </c>
      <c r="T1192" s="23">
        <v>150</v>
      </c>
      <c r="V1192" s="25" t="s">
        <v>613</v>
      </c>
      <c r="W1192" s="65" t="s">
        <v>1953</v>
      </c>
      <c r="X1192" s="106">
        <v>4</v>
      </c>
      <c r="Y1192" s="25" t="s">
        <v>3615</v>
      </c>
      <c r="Z1192" s="83" t="s">
        <v>62</v>
      </c>
      <c r="AA1192" s="6">
        <v>1</v>
      </c>
      <c r="AB1192" s="6">
        <v>0</v>
      </c>
      <c r="BQ1192" s="6" t="s">
        <v>511</v>
      </c>
      <c r="BR1192" s="5" t="s">
        <v>3616</v>
      </c>
    </row>
    <row r="1193" spans="1:70" x14ac:dyDescent="0.25">
      <c r="A1193" s="91">
        <v>436</v>
      </c>
      <c r="B1193" s="229" t="s">
        <v>3619</v>
      </c>
      <c r="C1193" s="259" t="s">
        <v>3620</v>
      </c>
      <c r="D1193" s="229" t="s">
        <v>3621</v>
      </c>
      <c r="E1193" s="3" t="s">
        <v>3549</v>
      </c>
      <c r="F1193" s="26" t="s">
        <v>102</v>
      </c>
      <c r="G1193" s="26" t="s">
        <v>55</v>
      </c>
      <c r="H1193" s="26" t="s">
        <v>56</v>
      </c>
      <c r="J1193" s="22">
        <v>40</v>
      </c>
      <c r="L1193" s="28" t="s">
        <v>57</v>
      </c>
      <c r="M1193" s="22" t="s">
        <v>58</v>
      </c>
      <c r="N1193" s="22">
        <v>0</v>
      </c>
      <c r="O1193" s="22" t="s">
        <v>59</v>
      </c>
      <c r="P1193" s="22" t="s">
        <v>78</v>
      </c>
      <c r="Z1193" s="83" t="s">
        <v>62</v>
      </c>
      <c r="AA1193" s="6">
        <v>3</v>
      </c>
      <c r="BQ1193" s="6" t="s">
        <v>3590</v>
      </c>
      <c r="BR1193" s="5" t="s">
        <v>3622</v>
      </c>
    </row>
    <row r="1194" spans="1:70" x14ac:dyDescent="0.25">
      <c r="A1194" s="91">
        <v>437</v>
      </c>
      <c r="B1194" s="229" t="s">
        <v>3619</v>
      </c>
      <c r="C1194" s="259" t="s">
        <v>3620</v>
      </c>
      <c r="D1194" s="229" t="s">
        <v>3623</v>
      </c>
      <c r="E1194" s="3" t="s">
        <v>3549</v>
      </c>
      <c r="F1194" s="26" t="s">
        <v>102</v>
      </c>
      <c r="G1194" s="26" t="s">
        <v>55</v>
      </c>
      <c r="H1194" s="26" t="s">
        <v>56</v>
      </c>
      <c r="J1194" s="22">
        <v>40</v>
      </c>
      <c r="L1194" s="28" t="s">
        <v>57</v>
      </c>
      <c r="M1194" s="22" t="s">
        <v>58</v>
      </c>
      <c r="N1194" s="22">
        <v>0</v>
      </c>
      <c r="O1194" s="22" t="s">
        <v>59</v>
      </c>
      <c r="P1194" s="22" t="s">
        <v>78</v>
      </c>
      <c r="Z1194" s="83" t="s">
        <v>62</v>
      </c>
      <c r="AA1194" s="6">
        <v>35</v>
      </c>
      <c r="BQ1194" s="6" t="s">
        <v>3590</v>
      </c>
      <c r="BR1194" s="5" t="s">
        <v>3622</v>
      </c>
    </row>
    <row r="1195" spans="1:70" x14ac:dyDescent="0.25">
      <c r="A1195" s="91">
        <v>438</v>
      </c>
      <c r="B1195" s="229" t="s">
        <v>3619</v>
      </c>
      <c r="C1195" s="259" t="s">
        <v>3620</v>
      </c>
      <c r="D1195" s="229" t="s">
        <v>3624</v>
      </c>
      <c r="E1195" s="3" t="s">
        <v>3549</v>
      </c>
      <c r="F1195" s="26" t="s">
        <v>102</v>
      </c>
      <c r="G1195" s="26" t="s">
        <v>55</v>
      </c>
      <c r="H1195" s="26" t="s">
        <v>56</v>
      </c>
      <c r="J1195" s="22">
        <v>40</v>
      </c>
      <c r="L1195" s="28" t="s">
        <v>57</v>
      </c>
      <c r="M1195" s="22" t="s">
        <v>58</v>
      </c>
      <c r="N1195" s="22">
        <v>0</v>
      </c>
      <c r="O1195" s="22" t="s">
        <v>59</v>
      </c>
      <c r="P1195" s="22" t="s">
        <v>78</v>
      </c>
      <c r="Z1195" s="83" t="s">
        <v>62</v>
      </c>
      <c r="AA1195" s="6">
        <v>3</v>
      </c>
      <c r="BQ1195" s="6" t="s">
        <v>3590</v>
      </c>
      <c r="BR1195" s="5" t="s">
        <v>3622</v>
      </c>
    </row>
    <row r="1196" spans="1:70" x14ac:dyDescent="0.25">
      <c r="A1196" s="91">
        <v>439</v>
      </c>
      <c r="B1196" s="229" t="s">
        <v>3625</v>
      </c>
      <c r="C1196" s="259" t="s">
        <v>3626</v>
      </c>
      <c r="D1196" s="229" t="s">
        <v>329</v>
      </c>
      <c r="E1196" s="3" t="s">
        <v>3549</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3627</v>
      </c>
    </row>
    <row r="1197" spans="1:70" x14ac:dyDescent="0.25">
      <c r="A1197" s="91">
        <v>441</v>
      </c>
      <c r="B1197" s="229" t="s">
        <v>3601</v>
      </c>
      <c r="C1197" s="259" t="s">
        <v>3628</v>
      </c>
      <c r="D1197" s="229" t="s">
        <v>3629</v>
      </c>
      <c r="E1197" s="3" t="s">
        <v>3549</v>
      </c>
      <c r="F1197" s="26" t="s">
        <v>54</v>
      </c>
      <c r="G1197" s="26" t="s">
        <v>55</v>
      </c>
      <c r="H1197" s="26" t="s">
        <v>56</v>
      </c>
      <c r="J1197" s="22">
        <v>5</v>
      </c>
      <c r="L1197" s="28" t="s">
        <v>57</v>
      </c>
      <c r="M1197" s="22" t="s">
        <v>58</v>
      </c>
      <c r="N1197" s="22" t="s">
        <v>3630</v>
      </c>
      <c r="O1197" s="22" t="s">
        <v>59</v>
      </c>
      <c r="P1197" s="22" t="s">
        <v>3631</v>
      </c>
      <c r="R1197" s="23" t="s">
        <v>3632</v>
      </c>
      <c r="V1197" s="25" t="s">
        <v>613</v>
      </c>
      <c r="Y1197" s="25" t="s">
        <v>3633</v>
      </c>
      <c r="Z1197" s="83" t="s">
        <v>62</v>
      </c>
      <c r="AA1197" s="6">
        <v>11</v>
      </c>
      <c r="AB1197" s="6">
        <v>0</v>
      </c>
      <c r="BQ1197" s="6" t="s">
        <v>213</v>
      </c>
      <c r="BR1197" s="5" t="s">
        <v>3634</v>
      </c>
    </row>
    <row r="1198" spans="1:70" x14ac:dyDescent="0.25">
      <c r="A1198" s="91">
        <v>442</v>
      </c>
      <c r="B1198" s="229" t="s">
        <v>3601</v>
      </c>
      <c r="C1198" s="259" t="s">
        <v>3628</v>
      </c>
      <c r="D1198" s="229" t="s">
        <v>3635</v>
      </c>
      <c r="E1198" s="3" t="s">
        <v>3549</v>
      </c>
      <c r="F1198" s="26" t="s">
        <v>54</v>
      </c>
      <c r="G1198" s="26" t="s">
        <v>55</v>
      </c>
      <c r="H1198" s="26" t="s">
        <v>56</v>
      </c>
      <c r="J1198" s="22">
        <v>10</v>
      </c>
      <c r="L1198" s="28" t="s">
        <v>57</v>
      </c>
      <c r="M1198" s="22" t="s">
        <v>58</v>
      </c>
      <c r="N1198" s="22" t="s">
        <v>3630</v>
      </c>
      <c r="O1198" s="22" t="s">
        <v>59</v>
      </c>
      <c r="P1198" s="22" t="s">
        <v>3631</v>
      </c>
      <c r="R1198" s="23" t="s">
        <v>3632</v>
      </c>
      <c r="V1198" s="25" t="s">
        <v>613</v>
      </c>
      <c r="Y1198" s="25" t="s">
        <v>3633</v>
      </c>
      <c r="Z1198" s="83" t="s">
        <v>62</v>
      </c>
      <c r="AA1198" s="6">
        <v>11</v>
      </c>
      <c r="AB1198" s="6">
        <v>0</v>
      </c>
      <c r="BQ1198" s="6" t="s">
        <v>213</v>
      </c>
      <c r="BR1198" s="5" t="s">
        <v>3634</v>
      </c>
    </row>
    <row r="1199" spans="1:70" x14ac:dyDescent="0.25">
      <c r="A1199" s="91">
        <v>443</v>
      </c>
      <c r="B1199" s="229" t="s">
        <v>3601</v>
      </c>
      <c r="C1199" s="259" t="s">
        <v>3628</v>
      </c>
      <c r="D1199" s="229" t="s">
        <v>3636</v>
      </c>
      <c r="E1199" s="3" t="s">
        <v>3549</v>
      </c>
      <c r="F1199" s="26" t="s">
        <v>54</v>
      </c>
      <c r="G1199" s="26" t="s">
        <v>55</v>
      </c>
      <c r="H1199" s="26" t="s">
        <v>56</v>
      </c>
      <c r="J1199" s="22">
        <v>20</v>
      </c>
      <c r="L1199" s="28" t="s">
        <v>57</v>
      </c>
      <c r="M1199" s="22" t="s">
        <v>58</v>
      </c>
      <c r="N1199" s="22" t="s">
        <v>3630</v>
      </c>
      <c r="O1199" s="22" t="s">
        <v>59</v>
      </c>
      <c r="P1199" s="22" t="s">
        <v>3631</v>
      </c>
      <c r="R1199" s="23" t="s">
        <v>3632</v>
      </c>
      <c r="V1199" s="25" t="s">
        <v>613</v>
      </c>
      <c r="Y1199" s="25" t="s">
        <v>3633</v>
      </c>
      <c r="Z1199" s="83" t="s">
        <v>62</v>
      </c>
      <c r="AA1199" s="6">
        <v>11</v>
      </c>
      <c r="AB1199" s="6">
        <v>0</v>
      </c>
      <c r="BQ1199" s="6" t="s">
        <v>213</v>
      </c>
      <c r="BR1199" s="5" t="s">
        <v>3634</v>
      </c>
    </row>
    <row r="1200" spans="1:70" x14ac:dyDescent="0.25">
      <c r="A1200" s="91">
        <v>444</v>
      </c>
      <c r="B1200" s="229" t="s">
        <v>3637</v>
      </c>
      <c r="C1200" s="259" t="s">
        <v>3638</v>
      </c>
      <c r="D1200" s="229" t="s">
        <v>3639</v>
      </c>
      <c r="E1200" s="3" t="s">
        <v>3549</v>
      </c>
      <c r="F1200" s="26" t="s">
        <v>102</v>
      </c>
      <c r="G1200" s="26" t="s">
        <v>55</v>
      </c>
      <c r="H1200" s="26" t="s">
        <v>56</v>
      </c>
      <c r="J1200" s="22">
        <v>40</v>
      </c>
      <c r="L1200" s="28" t="s">
        <v>57</v>
      </c>
      <c r="M1200" s="22" t="s">
        <v>58</v>
      </c>
      <c r="N1200" s="22" t="s">
        <v>3640</v>
      </c>
      <c r="O1200" s="22" t="s">
        <v>59</v>
      </c>
      <c r="P1200" s="22" t="s">
        <v>3641</v>
      </c>
      <c r="U1200" s="23" t="s">
        <v>3588</v>
      </c>
      <c r="V1200" s="25" t="s">
        <v>642</v>
      </c>
      <c r="Y1200" s="25" t="s">
        <v>3642</v>
      </c>
      <c r="Z1200" s="83" t="s">
        <v>62</v>
      </c>
      <c r="AA1200" s="6">
        <v>24</v>
      </c>
      <c r="AB1200" s="6">
        <v>0</v>
      </c>
      <c r="BQ1200" s="6" t="s">
        <v>213</v>
      </c>
      <c r="BR1200" s="5" t="s">
        <v>3643</v>
      </c>
    </row>
    <row r="1201" spans="1:70" x14ac:dyDescent="0.25">
      <c r="A1201" s="91">
        <v>445</v>
      </c>
      <c r="B1201" s="229" t="s">
        <v>3644</v>
      </c>
      <c r="C1201" s="259" t="s">
        <v>3645</v>
      </c>
      <c r="D1201" s="229" t="s">
        <v>3646</v>
      </c>
      <c r="E1201" s="3" t="s">
        <v>3549</v>
      </c>
      <c r="F1201" s="26" t="s">
        <v>102</v>
      </c>
      <c r="G1201" s="26" t="s">
        <v>55</v>
      </c>
      <c r="H1201" s="26" t="s">
        <v>56</v>
      </c>
      <c r="J1201" s="22">
        <v>20</v>
      </c>
      <c r="L1201" s="28" t="s">
        <v>57</v>
      </c>
      <c r="M1201" s="22" t="s">
        <v>58</v>
      </c>
      <c r="N1201" s="22">
        <v>0</v>
      </c>
      <c r="O1201" s="22" t="s">
        <v>59</v>
      </c>
      <c r="P1201" s="22" t="s">
        <v>78</v>
      </c>
      <c r="R1201" s="23" t="s">
        <v>3647</v>
      </c>
      <c r="T1201" s="23">
        <v>150</v>
      </c>
      <c r="V1201" s="25" t="s">
        <v>613</v>
      </c>
      <c r="W1201" s="65" t="s">
        <v>1953</v>
      </c>
      <c r="X1201" s="106">
        <v>4</v>
      </c>
      <c r="Y1201" s="25" t="s">
        <v>3648</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3649</v>
      </c>
      <c r="BR1201" s="5" t="s">
        <v>3650</v>
      </c>
    </row>
    <row r="1202" spans="1:70" x14ac:dyDescent="0.25">
      <c r="A1202" s="91">
        <v>446</v>
      </c>
      <c r="B1202" s="229" t="s">
        <v>3651</v>
      </c>
      <c r="C1202" s="259" t="s">
        <v>3652</v>
      </c>
      <c r="D1202" s="229" t="s">
        <v>3653</v>
      </c>
      <c r="E1202" s="3" t="s">
        <v>3549</v>
      </c>
      <c r="F1202" s="26" t="s">
        <v>102</v>
      </c>
      <c r="G1202" s="26" t="s">
        <v>55</v>
      </c>
      <c r="H1202" s="26" t="s">
        <v>406</v>
      </c>
      <c r="J1202" s="22">
        <v>40</v>
      </c>
      <c r="L1202" s="28" t="s">
        <v>57</v>
      </c>
      <c r="M1202" s="22" t="s">
        <v>58</v>
      </c>
      <c r="N1202" s="22">
        <v>0</v>
      </c>
      <c r="O1202" s="22" t="s">
        <v>59</v>
      </c>
      <c r="P1202" s="22" t="s">
        <v>78</v>
      </c>
      <c r="R1202" s="23" t="s">
        <v>3654</v>
      </c>
      <c r="U1202" s="23" t="s">
        <v>3588</v>
      </c>
      <c r="V1202" s="25" t="s">
        <v>613</v>
      </c>
      <c r="W1202" s="65" t="s">
        <v>1953</v>
      </c>
      <c r="Z1202" s="83" t="s">
        <v>62</v>
      </c>
      <c r="AA1202" s="6">
        <v>2</v>
      </c>
      <c r="BQ1202" s="6" t="s">
        <v>213</v>
      </c>
      <c r="BR1202" s="5" t="s">
        <v>3655</v>
      </c>
    </row>
    <row r="1203" spans="1:70" x14ac:dyDescent="0.25">
      <c r="A1203" s="91">
        <v>447</v>
      </c>
      <c r="B1203" s="229" t="s">
        <v>3651</v>
      </c>
      <c r="C1203" s="259" t="s">
        <v>3652</v>
      </c>
      <c r="D1203" s="229" t="s">
        <v>3656</v>
      </c>
      <c r="E1203" s="3" t="s">
        <v>3549</v>
      </c>
      <c r="F1203" s="26" t="s">
        <v>102</v>
      </c>
      <c r="G1203" s="26" t="s">
        <v>55</v>
      </c>
      <c r="H1203" s="26" t="s">
        <v>406</v>
      </c>
      <c r="J1203" s="22">
        <v>40</v>
      </c>
      <c r="L1203" s="28" t="s">
        <v>57</v>
      </c>
      <c r="M1203" s="22" t="s">
        <v>58</v>
      </c>
      <c r="N1203" s="22">
        <v>0</v>
      </c>
      <c r="O1203" s="22" t="s">
        <v>59</v>
      </c>
      <c r="P1203" s="22" t="s">
        <v>78</v>
      </c>
      <c r="R1203" s="23" t="s">
        <v>3654</v>
      </c>
      <c r="U1203" s="23" t="s">
        <v>3588</v>
      </c>
      <c r="V1203" s="25" t="s">
        <v>613</v>
      </c>
      <c r="W1203" s="65" t="s">
        <v>1953</v>
      </c>
      <c r="Z1203" s="83" t="s">
        <v>62</v>
      </c>
      <c r="AA1203" s="6">
        <v>17</v>
      </c>
      <c r="BQ1203" s="6" t="s">
        <v>213</v>
      </c>
      <c r="BR1203" s="5" t="s">
        <v>3655</v>
      </c>
    </row>
    <row r="1204" spans="1:70" x14ac:dyDescent="0.25">
      <c r="A1204" s="91">
        <v>448</v>
      </c>
      <c r="B1204" s="229" t="s">
        <v>3651</v>
      </c>
      <c r="C1204" s="259" t="s">
        <v>3652</v>
      </c>
      <c r="D1204" s="229" t="s">
        <v>3657</v>
      </c>
      <c r="E1204" s="3" t="s">
        <v>3549</v>
      </c>
      <c r="F1204" s="26" t="s">
        <v>102</v>
      </c>
      <c r="G1204" s="26" t="s">
        <v>55</v>
      </c>
      <c r="H1204" s="26" t="s">
        <v>406</v>
      </c>
      <c r="J1204" s="22">
        <v>40</v>
      </c>
      <c r="L1204" s="28" t="s">
        <v>57</v>
      </c>
      <c r="M1204" s="22" t="s">
        <v>58</v>
      </c>
      <c r="N1204" s="22">
        <v>0</v>
      </c>
      <c r="O1204" s="22" t="s">
        <v>59</v>
      </c>
      <c r="P1204" s="22" t="s">
        <v>78</v>
      </c>
      <c r="R1204" s="23" t="s">
        <v>3654</v>
      </c>
      <c r="U1204" s="23" t="s">
        <v>3588</v>
      </c>
      <c r="V1204" s="25" t="s">
        <v>613</v>
      </c>
      <c r="W1204" s="65" t="s">
        <v>1953</v>
      </c>
      <c r="Z1204" s="83" t="s">
        <v>62</v>
      </c>
      <c r="AA1204" s="6">
        <v>88</v>
      </c>
      <c r="BQ1204" s="6" t="s">
        <v>213</v>
      </c>
      <c r="BR1204" s="5" t="s">
        <v>3655</v>
      </c>
    </row>
    <row r="1205" spans="1:70" x14ac:dyDescent="0.25">
      <c r="A1205" s="91">
        <v>449</v>
      </c>
      <c r="B1205" s="229" t="s">
        <v>3651</v>
      </c>
      <c r="C1205" s="259" t="s">
        <v>3652</v>
      </c>
      <c r="D1205" s="229" t="s">
        <v>3658</v>
      </c>
      <c r="E1205" s="3" t="s">
        <v>3549</v>
      </c>
      <c r="F1205" s="26" t="s">
        <v>102</v>
      </c>
      <c r="G1205" s="26" t="s">
        <v>55</v>
      </c>
      <c r="H1205" s="26" t="s">
        <v>491</v>
      </c>
      <c r="J1205" s="22">
        <v>40</v>
      </c>
      <c r="L1205" s="28" t="s">
        <v>57</v>
      </c>
      <c r="M1205" s="22" t="s">
        <v>58</v>
      </c>
      <c r="N1205" s="22">
        <v>0</v>
      </c>
      <c r="O1205" s="22" t="s">
        <v>59</v>
      </c>
      <c r="P1205" s="22" t="s">
        <v>78</v>
      </c>
      <c r="R1205" s="23" t="s">
        <v>3654</v>
      </c>
      <c r="U1205" s="23" t="s">
        <v>3588</v>
      </c>
      <c r="V1205" s="25" t="s">
        <v>613</v>
      </c>
      <c r="W1205" s="65" t="s">
        <v>1953</v>
      </c>
      <c r="Z1205" s="83" t="s">
        <v>62</v>
      </c>
      <c r="AA1205" s="6">
        <v>69</v>
      </c>
      <c r="AB1205" s="6">
        <v>32</v>
      </c>
      <c r="AK1205" s="6">
        <v>70.8</v>
      </c>
      <c r="AL1205" s="6" t="s">
        <v>80</v>
      </c>
      <c r="AM1205" s="6" t="s">
        <v>334</v>
      </c>
      <c r="AS1205" s="5">
        <v>173</v>
      </c>
      <c r="AT1205" s="5" t="s">
        <v>118</v>
      </c>
      <c r="AU1205" s="5" t="s">
        <v>334</v>
      </c>
      <c r="BI1205" s="5">
        <v>1.84</v>
      </c>
      <c r="BJ1205" s="5" t="s">
        <v>3659</v>
      </c>
      <c r="BK1205" s="5" t="s">
        <v>334</v>
      </c>
      <c r="BQ1205" s="6" t="s">
        <v>3660</v>
      </c>
      <c r="BR1205" s="5" t="s">
        <v>3661</v>
      </c>
    </row>
    <row r="1206" spans="1:70" x14ac:dyDescent="0.25">
      <c r="A1206" s="91">
        <v>450</v>
      </c>
      <c r="B1206" s="229" t="s">
        <v>3651</v>
      </c>
      <c r="C1206" s="259" t="s">
        <v>3652</v>
      </c>
      <c r="D1206" s="229" t="s">
        <v>3662</v>
      </c>
      <c r="E1206" s="3" t="s">
        <v>3549</v>
      </c>
      <c r="F1206" s="26" t="s">
        <v>102</v>
      </c>
      <c r="G1206" s="26" t="s">
        <v>55</v>
      </c>
      <c r="H1206" s="26" t="s">
        <v>491</v>
      </c>
      <c r="J1206" s="22">
        <v>40</v>
      </c>
      <c r="L1206" s="28" t="s">
        <v>57</v>
      </c>
      <c r="M1206" s="22" t="s">
        <v>58</v>
      </c>
      <c r="N1206" s="22">
        <v>0</v>
      </c>
      <c r="O1206" s="22" t="s">
        <v>59</v>
      </c>
      <c r="P1206" s="22" t="s">
        <v>78</v>
      </c>
      <c r="R1206" s="23" t="s">
        <v>3654</v>
      </c>
      <c r="U1206" s="23" t="s">
        <v>3588</v>
      </c>
      <c r="V1206" s="25" t="s">
        <v>613</v>
      </c>
      <c r="W1206" s="65" t="s">
        <v>1953</v>
      </c>
      <c r="Z1206" s="83" t="s">
        <v>62</v>
      </c>
      <c r="AA1206" s="6">
        <v>38</v>
      </c>
      <c r="AB1206" s="6">
        <v>19</v>
      </c>
      <c r="AK1206" s="6">
        <v>75.8</v>
      </c>
      <c r="AL1206" s="6" t="s">
        <v>80</v>
      </c>
      <c r="AM1206" s="6" t="s">
        <v>334</v>
      </c>
      <c r="AS1206" s="5">
        <v>173</v>
      </c>
      <c r="AT1206" s="5" t="s">
        <v>118</v>
      </c>
      <c r="AU1206" s="5" t="s">
        <v>334</v>
      </c>
      <c r="BI1206" s="5">
        <v>1.73</v>
      </c>
      <c r="BJ1206" s="5" t="s">
        <v>3659</v>
      </c>
      <c r="BK1206" s="5" t="s">
        <v>334</v>
      </c>
      <c r="BQ1206" s="6" t="s">
        <v>3663</v>
      </c>
      <c r="BR1206" s="5" t="s">
        <v>3664</v>
      </c>
    </row>
    <row r="1207" spans="1:70" x14ac:dyDescent="0.25">
      <c r="A1207" s="91">
        <v>451</v>
      </c>
      <c r="B1207" s="229" t="s">
        <v>3665</v>
      </c>
      <c r="C1207" s="259" t="s">
        <v>3666</v>
      </c>
      <c r="D1207" s="229" t="s">
        <v>3667</v>
      </c>
      <c r="E1207" s="3" t="s">
        <v>3549</v>
      </c>
      <c r="F1207" s="26" t="s">
        <v>102</v>
      </c>
      <c r="G1207" s="26" t="s">
        <v>55</v>
      </c>
      <c r="H1207" s="26" t="s">
        <v>56</v>
      </c>
      <c r="J1207" s="22">
        <v>10</v>
      </c>
      <c r="L1207" s="28" t="s">
        <v>57</v>
      </c>
      <c r="M1207" s="22" t="s">
        <v>58</v>
      </c>
      <c r="N1207" s="22">
        <v>0</v>
      </c>
      <c r="O1207" s="22" t="s">
        <v>59</v>
      </c>
      <c r="P1207" s="22" t="s">
        <v>78</v>
      </c>
      <c r="V1207" s="25" t="s">
        <v>613</v>
      </c>
      <c r="W1207" s="65" t="s">
        <v>1953</v>
      </c>
      <c r="X1207" s="106">
        <v>3</v>
      </c>
      <c r="Y1207" s="25" t="s">
        <v>3668</v>
      </c>
      <c r="Z1207" s="83" t="s">
        <v>62</v>
      </c>
      <c r="AA1207" s="6">
        <v>24</v>
      </c>
      <c r="AB1207" s="6">
        <v>15</v>
      </c>
      <c r="AC1207" s="5">
        <v>30.6</v>
      </c>
      <c r="AD1207" s="5" t="s">
        <v>79</v>
      </c>
      <c r="AE1207" s="5" t="s">
        <v>334</v>
      </c>
      <c r="AK1207" s="6">
        <v>60.35</v>
      </c>
      <c r="AL1207" s="6" t="s">
        <v>80</v>
      </c>
      <c r="AM1207" s="6" t="s">
        <v>334</v>
      </c>
      <c r="BQ1207" s="6" t="s">
        <v>3669</v>
      </c>
      <c r="BR1207" s="5" t="s">
        <v>3670</v>
      </c>
    </row>
    <row r="1208" spans="1:70" x14ac:dyDescent="0.25">
      <c r="A1208" s="91">
        <v>452</v>
      </c>
      <c r="B1208" s="229" t="s">
        <v>3671</v>
      </c>
      <c r="C1208" s="259" t="s">
        <v>3672</v>
      </c>
      <c r="D1208" s="229" t="s">
        <v>3673</v>
      </c>
      <c r="E1208" s="3" t="s">
        <v>3549</v>
      </c>
      <c r="F1208" s="26" t="s">
        <v>102</v>
      </c>
      <c r="G1208" s="26" t="s">
        <v>55</v>
      </c>
      <c r="H1208" s="26" t="s">
        <v>406</v>
      </c>
      <c r="J1208" s="22">
        <v>40</v>
      </c>
      <c r="L1208" s="28" t="s">
        <v>57</v>
      </c>
      <c r="M1208" s="22" t="s">
        <v>58</v>
      </c>
      <c r="N1208" s="22">
        <v>0</v>
      </c>
      <c r="O1208" s="22" t="s">
        <v>59</v>
      </c>
      <c r="P1208" s="22" t="s">
        <v>78</v>
      </c>
      <c r="R1208" s="23" t="s">
        <v>3674</v>
      </c>
      <c r="T1208" s="23">
        <v>200</v>
      </c>
      <c r="V1208" s="25" t="s">
        <v>613</v>
      </c>
      <c r="W1208" s="65">
        <v>10</v>
      </c>
      <c r="Y1208" s="25" t="s">
        <v>3675</v>
      </c>
      <c r="Z1208" s="83" t="s">
        <v>62</v>
      </c>
      <c r="AA1208" s="6">
        <v>13</v>
      </c>
      <c r="AB1208" s="6">
        <v>0</v>
      </c>
      <c r="BQ1208" s="6" t="s">
        <v>3396</v>
      </c>
      <c r="BR1208" s="5" t="s">
        <v>3676</v>
      </c>
    </row>
    <row r="1209" spans="1:70" x14ac:dyDescent="0.25">
      <c r="A1209" s="91">
        <v>453</v>
      </c>
      <c r="B1209" s="229" t="s">
        <v>3671</v>
      </c>
      <c r="C1209" s="259" t="s">
        <v>3672</v>
      </c>
      <c r="D1209" s="229" t="s">
        <v>3677</v>
      </c>
      <c r="E1209" s="3" t="s">
        <v>3549</v>
      </c>
      <c r="F1209" s="26" t="s">
        <v>102</v>
      </c>
      <c r="G1209" s="26" t="s">
        <v>55</v>
      </c>
      <c r="H1209" s="26" t="s">
        <v>406</v>
      </c>
      <c r="J1209" s="22">
        <v>40</v>
      </c>
      <c r="L1209" s="28" t="s">
        <v>57</v>
      </c>
      <c r="M1209" s="22" t="s">
        <v>58</v>
      </c>
      <c r="N1209" s="22">
        <v>0</v>
      </c>
      <c r="O1209" s="22" t="s">
        <v>59</v>
      </c>
      <c r="P1209" s="22" t="s">
        <v>78</v>
      </c>
      <c r="R1209" s="23" t="s">
        <v>3674</v>
      </c>
      <c r="T1209" s="23">
        <v>200</v>
      </c>
      <c r="V1209" s="25" t="s">
        <v>613</v>
      </c>
      <c r="W1209" s="65">
        <v>10</v>
      </c>
      <c r="Y1209" s="25" t="s">
        <v>3675</v>
      </c>
      <c r="Z1209" s="83" t="s">
        <v>62</v>
      </c>
      <c r="AA1209" s="6">
        <v>13</v>
      </c>
      <c r="AB1209" s="6">
        <v>0</v>
      </c>
      <c r="BQ1209" s="6" t="s">
        <v>3396</v>
      </c>
      <c r="BR1209" s="5" t="s">
        <v>3676</v>
      </c>
    </row>
    <row r="1210" spans="1:70" x14ac:dyDescent="0.25">
      <c r="A1210" s="91">
        <v>454</v>
      </c>
      <c r="B1210" s="229" t="s">
        <v>3671</v>
      </c>
      <c r="C1210" s="259" t="s">
        <v>3672</v>
      </c>
      <c r="D1210" s="229" t="s">
        <v>3678</v>
      </c>
      <c r="E1210" s="3" t="s">
        <v>3549</v>
      </c>
      <c r="F1210" s="26" t="s">
        <v>102</v>
      </c>
      <c r="G1210" s="26" t="s">
        <v>55</v>
      </c>
      <c r="H1210" s="26" t="s">
        <v>491</v>
      </c>
      <c r="J1210" s="22">
        <v>40</v>
      </c>
      <c r="L1210" s="28" t="s">
        <v>57</v>
      </c>
      <c r="M1210" s="22" t="s">
        <v>58</v>
      </c>
      <c r="N1210" s="22">
        <v>0</v>
      </c>
      <c r="O1210" s="22" t="s">
        <v>59</v>
      </c>
      <c r="P1210" s="22" t="s">
        <v>78</v>
      </c>
      <c r="R1210" s="23" t="s">
        <v>3674</v>
      </c>
      <c r="T1210" s="23">
        <v>200</v>
      </c>
      <c r="V1210" s="25" t="s">
        <v>613</v>
      </c>
      <c r="W1210" s="65">
        <v>10</v>
      </c>
      <c r="Y1210" s="25" t="s">
        <v>3675</v>
      </c>
      <c r="Z1210" s="83" t="s">
        <v>62</v>
      </c>
      <c r="AA1210" s="6">
        <v>11</v>
      </c>
      <c r="AB1210" s="6">
        <v>11</v>
      </c>
      <c r="BQ1210" s="6" t="s">
        <v>3396</v>
      </c>
      <c r="BR1210" s="5" t="s">
        <v>3676</v>
      </c>
    </row>
    <row r="1211" spans="1:70" x14ac:dyDescent="0.25">
      <c r="A1211" s="91">
        <v>455</v>
      </c>
      <c r="B1211" s="229" t="s">
        <v>3671</v>
      </c>
      <c r="C1211" s="259" t="s">
        <v>3672</v>
      </c>
      <c r="D1211" s="229" t="s">
        <v>3679</v>
      </c>
      <c r="E1211" s="3" t="s">
        <v>3549</v>
      </c>
      <c r="F1211" s="26" t="s">
        <v>102</v>
      </c>
      <c r="G1211" s="26" t="s">
        <v>55</v>
      </c>
      <c r="H1211" s="26" t="s">
        <v>491</v>
      </c>
      <c r="J1211" s="22">
        <v>40</v>
      </c>
      <c r="L1211" s="28" t="s">
        <v>57</v>
      </c>
      <c r="M1211" s="22" t="s">
        <v>58</v>
      </c>
      <c r="N1211" s="22">
        <v>0</v>
      </c>
      <c r="O1211" s="22" t="s">
        <v>59</v>
      </c>
      <c r="P1211" s="22" t="s">
        <v>78</v>
      </c>
      <c r="R1211" s="23" t="s">
        <v>3674</v>
      </c>
      <c r="T1211" s="23">
        <v>200</v>
      </c>
      <c r="V1211" s="25" t="s">
        <v>613</v>
      </c>
      <c r="W1211" s="65">
        <v>10</v>
      </c>
      <c r="Y1211" s="25" t="s">
        <v>3675</v>
      </c>
      <c r="Z1211" s="83" t="s">
        <v>62</v>
      </c>
      <c r="AA1211" s="6">
        <v>11</v>
      </c>
      <c r="AB1211" s="6">
        <v>11</v>
      </c>
      <c r="BQ1211" s="6" t="s">
        <v>3396</v>
      </c>
      <c r="BR1211" s="5" t="s">
        <v>3676</v>
      </c>
    </row>
    <row r="1212" spans="1:70" x14ac:dyDescent="0.25">
      <c r="A1212" s="91">
        <v>456</v>
      </c>
      <c r="B1212" s="229" t="s">
        <v>3680</v>
      </c>
      <c r="C1212" s="259" t="s">
        <v>3681</v>
      </c>
      <c r="D1212" s="229" t="s">
        <v>3682</v>
      </c>
      <c r="E1212" s="3" t="s">
        <v>3549</v>
      </c>
      <c r="F1212" s="26" t="s">
        <v>54</v>
      </c>
      <c r="G1212" s="26" t="s">
        <v>55</v>
      </c>
      <c r="H1212" s="26" t="s">
        <v>56</v>
      </c>
      <c r="J1212" s="22">
        <v>10</v>
      </c>
      <c r="L1212" s="28" t="s">
        <v>57</v>
      </c>
      <c r="M1212" s="22" t="s">
        <v>58</v>
      </c>
      <c r="N1212" s="22">
        <v>0</v>
      </c>
      <c r="O1212" s="22" t="s">
        <v>59</v>
      </c>
      <c r="P1212" s="22" t="s">
        <v>78</v>
      </c>
      <c r="R1212" s="23" t="s">
        <v>3683</v>
      </c>
      <c r="T1212" s="23">
        <v>125</v>
      </c>
      <c r="V1212" s="25" t="s">
        <v>613</v>
      </c>
      <c r="W1212" s="65" t="s">
        <v>1953</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3369</v>
      </c>
    </row>
    <row r="1213" spans="1:70" x14ac:dyDescent="0.25">
      <c r="A1213" s="91">
        <v>457</v>
      </c>
      <c r="B1213" s="229" t="s">
        <v>3684</v>
      </c>
      <c r="C1213" s="259" t="s">
        <v>3685</v>
      </c>
      <c r="D1213" s="229" t="s">
        <v>3686</v>
      </c>
      <c r="E1213" s="3" t="s">
        <v>3549</v>
      </c>
      <c r="F1213" s="26" t="s">
        <v>102</v>
      </c>
      <c r="G1213" s="26" t="s">
        <v>55</v>
      </c>
      <c r="H1213" s="26" t="s">
        <v>56</v>
      </c>
      <c r="J1213" s="22">
        <v>10</v>
      </c>
      <c r="L1213" s="28" t="s">
        <v>57</v>
      </c>
      <c r="M1213" s="22" t="s">
        <v>58</v>
      </c>
      <c r="N1213" s="22">
        <v>0</v>
      </c>
      <c r="O1213" s="22" t="s">
        <v>59</v>
      </c>
      <c r="P1213" s="22" t="s">
        <v>78</v>
      </c>
      <c r="R1213" s="23" t="s">
        <v>3687</v>
      </c>
      <c r="V1213" s="25" t="s">
        <v>613</v>
      </c>
      <c r="W1213" s="65" t="s">
        <v>1953</v>
      </c>
      <c r="Z1213" s="83" t="s">
        <v>62</v>
      </c>
      <c r="AA1213" s="6">
        <v>5</v>
      </c>
      <c r="AB1213" s="6">
        <v>0</v>
      </c>
      <c r="BQ1213" s="6" t="s">
        <v>814</v>
      </c>
      <c r="BR1213" s="5" t="s">
        <v>3688</v>
      </c>
    </row>
    <row r="1214" spans="1:70" x14ac:dyDescent="0.25">
      <c r="A1214" s="91">
        <v>458</v>
      </c>
      <c r="B1214" s="229" t="s">
        <v>3684</v>
      </c>
      <c r="C1214" s="259" t="s">
        <v>3685</v>
      </c>
      <c r="D1214" s="229" t="s">
        <v>3689</v>
      </c>
      <c r="E1214" s="3" t="s">
        <v>3549</v>
      </c>
      <c r="F1214" s="26" t="s">
        <v>102</v>
      </c>
      <c r="G1214" s="26" t="s">
        <v>55</v>
      </c>
      <c r="H1214" s="26" t="s">
        <v>56</v>
      </c>
      <c r="J1214" s="22">
        <v>10</v>
      </c>
      <c r="L1214" s="28" t="s">
        <v>57</v>
      </c>
      <c r="M1214" s="22" t="s">
        <v>58</v>
      </c>
      <c r="N1214" s="22">
        <v>0</v>
      </c>
      <c r="O1214" s="22" t="s">
        <v>59</v>
      </c>
      <c r="P1214" s="22" t="s">
        <v>78</v>
      </c>
      <c r="R1214" s="23" t="s">
        <v>3687</v>
      </c>
      <c r="V1214" s="25" t="s">
        <v>613</v>
      </c>
      <c r="W1214" s="65" t="s">
        <v>1953</v>
      </c>
      <c r="Z1214" s="83" t="s">
        <v>62</v>
      </c>
      <c r="AA1214" s="6">
        <v>7</v>
      </c>
      <c r="AB1214" s="6">
        <v>0</v>
      </c>
      <c r="BQ1214" s="6" t="s">
        <v>814</v>
      </c>
      <c r="BR1214" s="5" t="s">
        <v>3688</v>
      </c>
    </row>
    <row r="1215" spans="1:70" x14ac:dyDescent="0.25">
      <c r="A1215" s="91">
        <v>459</v>
      </c>
      <c r="B1215" s="229" t="s">
        <v>3684</v>
      </c>
      <c r="C1215" s="259" t="s">
        <v>3685</v>
      </c>
      <c r="D1215" s="229" t="s">
        <v>3690</v>
      </c>
      <c r="E1215" s="3" t="s">
        <v>3549</v>
      </c>
      <c r="F1215" s="26" t="s">
        <v>102</v>
      </c>
      <c r="G1215" s="26" t="s">
        <v>55</v>
      </c>
      <c r="H1215" s="26" t="s">
        <v>56</v>
      </c>
      <c r="J1215" s="22">
        <v>10</v>
      </c>
      <c r="L1215" s="28" t="s">
        <v>57</v>
      </c>
      <c r="M1215" s="22" t="s">
        <v>58</v>
      </c>
      <c r="N1215" s="22">
        <v>0</v>
      </c>
      <c r="O1215" s="22" t="s">
        <v>59</v>
      </c>
      <c r="P1215" s="22" t="s">
        <v>78</v>
      </c>
      <c r="R1215" s="23" t="s">
        <v>3687</v>
      </c>
      <c r="V1215" s="25" t="s">
        <v>613</v>
      </c>
      <c r="W1215" s="65" t="s">
        <v>1953</v>
      </c>
      <c r="Z1215" s="83" t="s">
        <v>62</v>
      </c>
      <c r="AA1215" s="6">
        <v>6</v>
      </c>
      <c r="AB1215" s="6">
        <v>0</v>
      </c>
      <c r="BQ1215" s="6" t="s">
        <v>814</v>
      </c>
      <c r="BR1215" s="5" t="s">
        <v>3688</v>
      </c>
    </row>
    <row r="1216" spans="1:70" x14ac:dyDescent="0.25">
      <c r="A1216" s="91">
        <v>460</v>
      </c>
      <c r="B1216" s="229" t="s">
        <v>3684</v>
      </c>
      <c r="C1216" s="259" t="s">
        <v>3685</v>
      </c>
      <c r="D1216" s="229" t="s">
        <v>3691</v>
      </c>
      <c r="E1216" s="3" t="s">
        <v>3549</v>
      </c>
      <c r="F1216" s="26" t="s">
        <v>102</v>
      </c>
      <c r="G1216" s="26" t="s">
        <v>55</v>
      </c>
      <c r="H1216" s="26" t="s">
        <v>56</v>
      </c>
      <c r="J1216" s="22">
        <v>10</v>
      </c>
      <c r="L1216" s="28" t="s">
        <v>57</v>
      </c>
      <c r="M1216" s="22" t="s">
        <v>58</v>
      </c>
      <c r="N1216" s="22">
        <v>0</v>
      </c>
      <c r="O1216" s="22" t="s">
        <v>59</v>
      </c>
      <c r="P1216" s="22" t="s">
        <v>78</v>
      </c>
      <c r="R1216" s="23" t="s">
        <v>3687</v>
      </c>
      <c r="V1216" s="25" t="s">
        <v>613</v>
      </c>
      <c r="W1216" s="65" t="s">
        <v>1953</v>
      </c>
      <c r="Z1216" s="83" t="s">
        <v>62</v>
      </c>
      <c r="AA1216" s="6">
        <v>5</v>
      </c>
      <c r="AB1216" s="6">
        <v>0</v>
      </c>
      <c r="BQ1216" s="6" t="s">
        <v>814</v>
      </c>
      <c r="BR1216" s="5" t="s">
        <v>3688</v>
      </c>
    </row>
    <row r="1217" spans="1:70" x14ac:dyDescent="0.25">
      <c r="A1217" s="91">
        <v>461</v>
      </c>
      <c r="B1217" s="229" t="s">
        <v>3692</v>
      </c>
      <c r="C1217" s="259" t="s">
        <v>3693</v>
      </c>
      <c r="D1217" s="229" t="s">
        <v>3694</v>
      </c>
      <c r="E1217" s="3" t="s">
        <v>3549</v>
      </c>
      <c r="F1217" s="26" t="s">
        <v>102</v>
      </c>
      <c r="G1217" s="26" t="s">
        <v>55</v>
      </c>
      <c r="H1217" s="26" t="s">
        <v>65</v>
      </c>
      <c r="J1217" s="22">
        <v>40</v>
      </c>
      <c r="L1217" s="28" t="s">
        <v>57</v>
      </c>
      <c r="M1217" s="22" t="s">
        <v>58</v>
      </c>
      <c r="N1217" s="22">
        <v>0</v>
      </c>
      <c r="O1217" s="22" t="s">
        <v>59</v>
      </c>
      <c r="P1217" s="22" t="s">
        <v>78</v>
      </c>
      <c r="R1217" s="23" t="s">
        <v>3687</v>
      </c>
      <c r="T1217" s="23">
        <v>240</v>
      </c>
      <c r="V1217" s="25" t="s">
        <v>613</v>
      </c>
      <c r="W1217" s="65" t="s">
        <v>1953</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3695</v>
      </c>
      <c r="BD1217" s="6">
        <v>2</v>
      </c>
      <c r="BE1217" s="6" t="s">
        <v>366</v>
      </c>
      <c r="BF1217" s="6" t="s">
        <v>450</v>
      </c>
      <c r="BQ1217" s="6" t="s">
        <v>538</v>
      </c>
      <c r="BR1217" s="5" t="s">
        <v>3696</v>
      </c>
    </row>
    <row r="1218" spans="1:70" x14ac:dyDescent="0.25">
      <c r="A1218" s="91">
        <v>462</v>
      </c>
      <c r="B1218" s="229" t="s">
        <v>3692</v>
      </c>
      <c r="C1218" s="259" t="s">
        <v>3693</v>
      </c>
      <c r="D1218" s="229" t="s">
        <v>3697</v>
      </c>
      <c r="E1218" s="3" t="s">
        <v>3549</v>
      </c>
      <c r="F1218" s="26" t="s">
        <v>102</v>
      </c>
      <c r="G1218" s="26" t="s">
        <v>55</v>
      </c>
      <c r="H1218" s="26" t="s">
        <v>65</v>
      </c>
      <c r="J1218" s="22">
        <v>40</v>
      </c>
      <c r="L1218" s="28" t="s">
        <v>57</v>
      </c>
      <c r="M1218" s="22" t="s">
        <v>58</v>
      </c>
      <c r="N1218" s="22">
        <v>0</v>
      </c>
      <c r="O1218" s="22" t="s">
        <v>59</v>
      </c>
      <c r="P1218" s="22" t="s">
        <v>78</v>
      </c>
      <c r="R1218" s="23" t="s">
        <v>3687</v>
      </c>
      <c r="T1218" s="23">
        <v>240</v>
      </c>
      <c r="V1218" s="25" t="s">
        <v>613</v>
      </c>
      <c r="W1218" s="65" t="s">
        <v>1953</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3695</v>
      </c>
      <c r="BD1218" s="6">
        <v>1.7</v>
      </c>
      <c r="BE1218" s="6" t="s">
        <v>366</v>
      </c>
      <c r="BF1218" s="6" t="s">
        <v>450</v>
      </c>
      <c r="BQ1218" s="6" t="s">
        <v>538</v>
      </c>
      <c r="BR1218" s="5" t="s">
        <v>3696</v>
      </c>
    </row>
    <row r="1219" spans="1:70" x14ac:dyDescent="0.25">
      <c r="A1219" s="91">
        <v>1117</v>
      </c>
      <c r="B1219" s="229" t="s">
        <v>3698</v>
      </c>
      <c r="C1219" s="259" t="s">
        <v>3699</v>
      </c>
      <c r="D1219" s="229" t="s">
        <v>3700</v>
      </c>
      <c r="E1219" s="3" t="s">
        <v>3549</v>
      </c>
      <c r="F1219" s="26" t="s">
        <v>102</v>
      </c>
      <c r="G1219" s="26" t="s">
        <v>55</v>
      </c>
      <c r="H1219" s="26" t="s">
        <v>56</v>
      </c>
      <c r="J1219" s="22">
        <v>40</v>
      </c>
      <c r="L1219" s="28" t="s">
        <v>57</v>
      </c>
      <c r="M1219" s="22" t="s">
        <v>58</v>
      </c>
      <c r="N1219" s="22">
        <v>0</v>
      </c>
      <c r="O1219" s="22" t="s">
        <v>59</v>
      </c>
      <c r="P1219" s="22" t="s">
        <v>78</v>
      </c>
      <c r="R1219" s="23" t="s">
        <v>3701</v>
      </c>
      <c r="T1219" s="23">
        <v>200</v>
      </c>
      <c r="V1219" s="25" t="s">
        <v>613</v>
      </c>
      <c r="W1219" s="65" t="s">
        <v>1953</v>
      </c>
      <c r="Y1219" s="25" t="s">
        <v>3702</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3703</v>
      </c>
      <c r="BR1219" s="5" t="s">
        <v>3704</v>
      </c>
    </row>
    <row r="1220" spans="1:70" x14ac:dyDescent="0.25">
      <c r="A1220" s="91">
        <v>1118</v>
      </c>
      <c r="B1220" s="229" t="s">
        <v>3698</v>
      </c>
      <c r="C1220" s="259" t="s">
        <v>3699</v>
      </c>
      <c r="D1220" s="229" t="s">
        <v>3705</v>
      </c>
      <c r="E1220" s="3" t="s">
        <v>3549</v>
      </c>
      <c r="F1220" s="26" t="s">
        <v>102</v>
      </c>
      <c r="G1220" s="26" t="s">
        <v>55</v>
      </c>
      <c r="H1220" s="26" t="s">
        <v>56</v>
      </c>
      <c r="J1220" s="22">
        <v>40</v>
      </c>
      <c r="L1220" s="28" t="s">
        <v>57</v>
      </c>
      <c r="M1220" s="22" t="s">
        <v>58</v>
      </c>
      <c r="N1220" s="22">
        <v>0</v>
      </c>
      <c r="O1220" s="22" t="s">
        <v>59</v>
      </c>
      <c r="P1220" s="22" t="s">
        <v>78</v>
      </c>
      <c r="R1220" s="23" t="s">
        <v>3701</v>
      </c>
      <c r="T1220" s="23">
        <v>200</v>
      </c>
      <c r="V1220" s="25" t="s">
        <v>613</v>
      </c>
      <c r="W1220" s="65" t="s">
        <v>1953</v>
      </c>
      <c r="Y1220" s="25" t="s">
        <v>3702</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3703</v>
      </c>
      <c r="BR1220" s="5" t="s">
        <v>3704</v>
      </c>
    </row>
    <row r="1221" spans="1:70" x14ac:dyDescent="0.25">
      <c r="A1221" s="91">
        <v>1119</v>
      </c>
      <c r="B1221" s="229" t="s">
        <v>3698</v>
      </c>
      <c r="C1221" s="259" t="s">
        <v>3699</v>
      </c>
      <c r="D1221" s="229" t="s">
        <v>3706</v>
      </c>
      <c r="E1221" s="3" t="s">
        <v>3549</v>
      </c>
      <c r="F1221" s="26" t="s">
        <v>102</v>
      </c>
      <c r="G1221" s="26" t="s">
        <v>55</v>
      </c>
      <c r="H1221" s="26" t="s">
        <v>56</v>
      </c>
      <c r="J1221" s="22">
        <v>40</v>
      </c>
      <c r="L1221" s="28" t="s">
        <v>57</v>
      </c>
      <c r="M1221" s="22" t="s">
        <v>58</v>
      </c>
      <c r="N1221" s="22">
        <v>0</v>
      </c>
      <c r="O1221" s="22" t="s">
        <v>59</v>
      </c>
      <c r="P1221" s="22" t="s">
        <v>78</v>
      </c>
      <c r="R1221" s="23" t="s">
        <v>3701</v>
      </c>
      <c r="T1221" s="23">
        <v>200</v>
      </c>
      <c r="V1221" s="25" t="s">
        <v>613</v>
      </c>
      <c r="W1221" s="65" t="s">
        <v>1953</v>
      </c>
      <c r="Y1221" s="25" t="s">
        <v>3702</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3703</v>
      </c>
      <c r="BR1221" s="5" t="s">
        <v>3704</v>
      </c>
    </row>
    <row r="1222" spans="1:70" x14ac:dyDescent="0.25">
      <c r="A1222" s="91">
        <v>1120</v>
      </c>
      <c r="B1222" s="229" t="s">
        <v>3619</v>
      </c>
      <c r="C1222" s="259" t="s">
        <v>3707</v>
      </c>
      <c r="D1222" s="229" t="s">
        <v>3708</v>
      </c>
      <c r="E1222" s="3" t="s">
        <v>3549</v>
      </c>
      <c r="F1222" s="26" t="s">
        <v>102</v>
      </c>
      <c r="G1222" s="26" t="s">
        <v>55</v>
      </c>
      <c r="H1222" s="26" t="s">
        <v>56</v>
      </c>
      <c r="J1222" s="22">
        <v>40</v>
      </c>
      <c r="L1222" s="28" t="s">
        <v>57</v>
      </c>
      <c r="M1222" s="22" t="s">
        <v>58</v>
      </c>
      <c r="N1222" s="22">
        <v>0</v>
      </c>
      <c r="O1222" s="22" t="s">
        <v>59</v>
      </c>
      <c r="P1222" s="22" t="s">
        <v>78</v>
      </c>
      <c r="Q1222" s="23" t="s">
        <v>3549</v>
      </c>
      <c r="R1222" s="23" t="s">
        <v>3709</v>
      </c>
      <c r="T1222" s="23">
        <v>150</v>
      </c>
      <c r="U1222" s="23" t="s">
        <v>3710</v>
      </c>
      <c r="V1222" s="25" t="s">
        <v>61</v>
      </c>
      <c r="W1222" s="65" t="s">
        <v>1953</v>
      </c>
      <c r="Y1222" s="25" t="s">
        <v>3711</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3712</v>
      </c>
      <c r="BR1222" s="5" t="s">
        <v>723</v>
      </c>
    </row>
    <row r="1223" spans="1:70" x14ac:dyDescent="0.25">
      <c r="A1223" s="91">
        <v>1121</v>
      </c>
      <c r="B1223" s="229" t="s">
        <v>3619</v>
      </c>
      <c r="C1223" s="259" t="s">
        <v>3707</v>
      </c>
      <c r="D1223" s="229" t="s">
        <v>3713</v>
      </c>
      <c r="E1223" s="3" t="s">
        <v>3549</v>
      </c>
      <c r="F1223" s="26" t="s">
        <v>102</v>
      </c>
      <c r="G1223" s="26" t="s">
        <v>55</v>
      </c>
      <c r="H1223" s="26" t="s">
        <v>56</v>
      </c>
      <c r="J1223" s="22">
        <v>40</v>
      </c>
      <c r="L1223" s="28" t="s">
        <v>57</v>
      </c>
      <c r="M1223" s="22" t="s">
        <v>58</v>
      </c>
      <c r="N1223" s="22">
        <v>0</v>
      </c>
      <c r="O1223" s="22" t="s">
        <v>59</v>
      </c>
      <c r="P1223" s="22" t="s">
        <v>78</v>
      </c>
      <c r="Q1223" s="23" t="s">
        <v>3549</v>
      </c>
      <c r="R1223" s="23" t="s">
        <v>3709</v>
      </c>
      <c r="T1223" s="23">
        <v>150</v>
      </c>
      <c r="U1223" s="23" t="s">
        <v>3710</v>
      </c>
      <c r="V1223" s="25" t="s">
        <v>61</v>
      </c>
      <c r="W1223" s="65" t="s">
        <v>1953</v>
      </c>
      <c r="Y1223" s="25" t="s">
        <v>3711</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3712</v>
      </c>
      <c r="BR1223" s="5" t="s">
        <v>723</v>
      </c>
    </row>
    <row r="1224" spans="1:70" x14ac:dyDescent="0.25">
      <c r="A1224" s="91">
        <v>1122</v>
      </c>
      <c r="B1224" s="229" t="s">
        <v>3619</v>
      </c>
      <c r="C1224" s="259" t="s">
        <v>3707</v>
      </c>
      <c r="D1224" s="229" t="s">
        <v>3714</v>
      </c>
      <c r="E1224" s="3" t="s">
        <v>3549</v>
      </c>
      <c r="F1224" s="26" t="s">
        <v>102</v>
      </c>
      <c r="G1224" s="26" t="s">
        <v>55</v>
      </c>
      <c r="H1224" s="26" t="s">
        <v>56</v>
      </c>
      <c r="J1224" s="22">
        <v>40</v>
      </c>
      <c r="L1224" s="28" t="s">
        <v>57</v>
      </c>
      <c r="M1224" s="22" t="s">
        <v>58</v>
      </c>
      <c r="N1224" s="22">
        <v>0</v>
      </c>
      <c r="O1224" s="22" t="s">
        <v>59</v>
      </c>
      <c r="P1224" s="22" t="s">
        <v>78</v>
      </c>
      <c r="Q1224" s="23" t="s">
        <v>3549</v>
      </c>
      <c r="R1224" s="23" t="s">
        <v>3709</v>
      </c>
      <c r="T1224" s="23">
        <v>150</v>
      </c>
      <c r="U1224" s="23" t="s">
        <v>3710</v>
      </c>
      <c r="V1224" s="25" t="s">
        <v>61</v>
      </c>
      <c r="W1224" s="65" t="s">
        <v>1953</v>
      </c>
      <c r="Y1224" s="25" t="s">
        <v>3711</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3712</v>
      </c>
      <c r="BR1224" s="5" t="s">
        <v>723</v>
      </c>
    </row>
    <row r="1225" spans="1:70" x14ac:dyDescent="0.25">
      <c r="A1225" s="91">
        <v>1123</v>
      </c>
      <c r="B1225" s="229" t="s">
        <v>3715</v>
      </c>
      <c r="C1225" s="259" t="s">
        <v>3716</v>
      </c>
      <c r="D1225" s="229" t="s">
        <v>3717</v>
      </c>
      <c r="E1225" s="3" t="s">
        <v>3549</v>
      </c>
      <c r="F1225" s="26" t="s">
        <v>102</v>
      </c>
      <c r="G1225" s="26" t="s">
        <v>55</v>
      </c>
      <c r="H1225" s="26" t="s">
        <v>3718</v>
      </c>
      <c r="I1225" s="26" t="s">
        <v>3719</v>
      </c>
      <c r="J1225" s="22">
        <v>40</v>
      </c>
      <c r="L1225" s="28" t="s">
        <v>57</v>
      </c>
      <c r="M1225" s="22" t="s">
        <v>58</v>
      </c>
      <c r="N1225" s="22">
        <v>0</v>
      </c>
      <c r="O1225" s="22" t="s">
        <v>59</v>
      </c>
      <c r="P1225" s="22" t="s">
        <v>78</v>
      </c>
      <c r="R1225" s="23" t="s">
        <v>3720</v>
      </c>
      <c r="T1225" s="23">
        <v>150</v>
      </c>
      <c r="U1225" s="23" t="s">
        <v>3721</v>
      </c>
      <c r="V1225" s="25" t="s">
        <v>61</v>
      </c>
      <c r="W1225" s="65">
        <v>2</v>
      </c>
      <c r="X1225" s="106" t="s">
        <v>202</v>
      </c>
      <c r="Y1225" s="25" t="s">
        <v>3722</v>
      </c>
      <c r="Z1225" s="83" t="s">
        <v>62</v>
      </c>
      <c r="AA1225" s="6">
        <v>10</v>
      </c>
      <c r="AB1225" s="6">
        <v>3</v>
      </c>
      <c r="AC1225" s="5">
        <v>21.3</v>
      </c>
      <c r="AD1225" s="5" t="s">
        <v>79</v>
      </c>
      <c r="AE1225" s="5" t="s">
        <v>334</v>
      </c>
      <c r="AF1225" s="5">
        <v>0.5</v>
      </c>
      <c r="AG1225" s="5" t="s">
        <v>79</v>
      </c>
      <c r="AH1225" s="5" t="s">
        <v>1922</v>
      </c>
      <c r="AI1225" s="5">
        <v>19</v>
      </c>
      <c r="AJ1225" s="5">
        <v>23</v>
      </c>
      <c r="AK1225" s="6">
        <v>66.099999999999994</v>
      </c>
      <c r="AL1225" s="6" t="s">
        <v>80</v>
      </c>
      <c r="AM1225" s="6" t="s">
        <v>334</v>
      </c>
      <c r="AN1225" s="6">
        <v>3.2</v>
      </c>
      <c r="AO1225" s="6" t="s">
        <v>80</v>
      </c>
      <c r="AP1225" s="6" t="s">
        <v>1922</v>
      </c>
      <c r="AQ1225" s="6">
        <v>52</v>
      </c>
      <c r="AR1225" s="6">
        <v>86</v>
      </c>
      <c r="BQ1225" s="6" t="s">
        <v>353</v>
      </c>
      <c r="BR1225" s="5" t="s">
        <v>723</v>
      </c>
    </row>
    <row r="1226" spans="1:70" x14ac:dyDescent="0.25">
      <c r="A1226" s="91">
        <v>1124</v>
      </c>
      <c r="B1226" s="229" t="s">
        <v>3715</v>
      </c>
      <c r="C1226" s="259" t="s">
        <v>3716</v>
      </c>
      <c r="D1226" s="229" t="s">
        <v>3581</v>
      </c>
      <c r="E1226" s="3" t="s">
        <v>3549</v>
      </c>
      <c r="F1226" s="26" t="s">
        <v>102</v>
      </c>
      <c r="G1226" s="26" t="s">
        <v>55</v>
      </c>
      <c r="H1226" s="26" t="s">
        <v>3718</v>
      </c>
      <c r="I1226" s="26" t="s">
        <v>3719</v>
      </c>
      <c r="J1226" s="22">
        <v>40</v>
      </c>
      <c r="L1226" s="28" t="s">
        <v>57</v>
      </c>
      <c r="M1226" s="22" t="s">
        <v>58</v>
      </c>
      <c r="N1226" s="22">
        <v>74</v>
      </c>
      <c r="O1226" s="22" t="s">
        <v>59</v>
      </c>
      <c r="P1226" s="22" t="s">
        <v>78</v>
      </c>
      <c r="R1226" s="23" t="s">
        <v>3720</v>
      </c>
      <c r="T1226" s="23">
        <v>150</v>
      </c>
      <c r="U1226" s="23" t="s">
        <v>3721</v>
      </c>
      <c r="V1226" s="25" t="s">
        <v>61</v>
      </c>
      <c r="W1226" s="65">
        <v>2</v>
      </c>
      <c r="X1226" s="106" t="s">
        <v>202</v>
      </c>
      <c r="Y1226" s="25" t="s">
        <v>3722</v>
      </c>
      <c r="Z1226" s="83" t="s">
        <v>62</v>
      </c>
      <c r="AA1226" s="6">
        <v>10</v>
      </c>
      <c r="AB1226" s="6">
        <v>3</v>
      </c>
      <c r="AC1226" s="5">
        <v>21.3</v>
      </c>
      <c r="AD1226" s="5" t="s">
        <v>79</v>
      </c>
      <c r="AE1226" s="5" t="s">
        <v>334</v>
      </c>
      <c r="AF1226" s="5">
        <v>0.5</v>
      </c>
      <c r="AG1226" s="5" t="s">
        <v>79</v>
      </c>
      <c r="AH1226" s="5" t="s">
        <v>1922</v>
      </c>
      <c r="AI1226" s="5">
        <v>19</v>
      </c>
      <c r="AJ1226" s="5">
        <v>23</v>
      </c>
      <c r="AK1226" s="6">
        <v>66.099999999999994</v>
      </c>
      <c r="AL1226" s="6" t="s">
        <v>80</v>
      </c>
      <c r="AM1226" s="6" t="s">
        <v>334</v>
      </c>
      <c r="AN1226" s="6">
        <v>3.2</v>
      </c>
      <c r="AO1226" s="6" t="s">
        <v>80</v>
      </c>
      <c r="AP1226" s="6" t="s">
        <v>1922</v>
      </c>
      <c r="AQ1226" s="6">
        <v>52</v>
      </c>
      <c r="AR1226" s="6">
        <v>86</v>
      </c>
      <c r="BQ1226" s="6" t="s">
        <v>353</v>
      </c>
      <c r="BR1226" s="5" t="s">
        <v>723</v>
      </c>
    </row>
    <row r="1227" spans="1:70" x14ac:dyDescent="0.25">
      <c r="A1227" s="91">
        <v>1125</v>
      </c>
      <c r="B1227" s="229" t="s">
        <v>3723</v>
      </c>
      <c r="C1227" s="259" t="s">
        <v>3724</v>
      </c>
      <c r="D1227" s="229" t="s">
        <v>3725</v>
      </c>
      <c r="E1227" s="3" t="s">
        <v>3549</v>
      </c>
      <c r="F1227" s="26" t="s">
        <v>102</v>
      </c>
      <c r="G1227" s="26" t="s">
        <v>55</v>
      </c>
      <c r="H1227" s="26" t="s">
        <v>3726</v>
      </c>
      <c r="J1227" s="22">
        <v>40</v>
      </c>
      <c r="L1227" s="28" t="s">
        <v>57</v>
      </c>
      <c r="M1227" s="22" t="s">
        <v>58</v>
      </c>
      <c r="N1227" s="22">
        <v>0</v>
      </c>
      <c r="O1227" s="22" t="s">
        <v>59</v>
      </c>
      <c r="P1227" s="22" t="s">
        <v>78</v>
      </c>
      <c r="R1227" s="23" t="s">
        <v>3727</v>
      </c>
      <c r="T1227" s="23">
        <v>150</v>
      </c>
      <c r="V1227" s="25" t="s">
        <v>613</v>
      </c>
      <c r="W1227" s="65" t="s">
        <v>3589</v>
      </c>
      <c r="X1227" s="106" t="s">
        <v>415</v>
      </c>
      <c r="Y1227" s="25" t="s">
        <v>3728</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5">
      <c r="A1228" s="91">
        <v>1126</v>
      </c>
      <c r="B1228" s="229" t="s">
        <v>3723</v>
      </c>
      <c r="C1228" s="259" t="s">
        <v>3724</v>
      </c>
      <c r="D1228" s="229" t="s">
        <v>3729</v>
      </c>
      <c r="E1228" s="3" t="s">
        <v>3549</v>
      </c>
      <c r="F1228" s="26" t="s">
        <v>102</v>
      </c>
      <c r="G1228" s="26" t="s">
        <v>55</v>
      </c>
      <c r="H1228" s="26" t="s">
        <v>3726</v>
      </c>
      <c r="J1228" s="22">
        <v>40</v>
      </c>
      <c r="L1228" s="28" t="s">
        <v>57</v>
      </c>
      <c r="M1228" s="22" t="s">
        <v>58</v>
      </c>
      <c r="N1228" s="22">
        <v>73</v>
      </c>
      <c r="O1228" s="22" t="s">
        <v>59</v>
      </c>
      <c r="P1228" s="22" t="s">
        <v>78</v>
      </c>
      <c r="R1228" s="23" t="s">
        <v>3727</v>
      </c>
      <c r="T1228" s="23">
        <v>150</v>
      </c>
      <c r="V1228" s="25" t="s">
        <v>613</v>
      </c>
      <c r="W1228" s="65" t="s">
        <v>3589</v>
      </c>
      <c r="X1228" s="106" t="s">
        <v>415</v>
      </c>
      <c r="Y1228" s="25" t="s">
        <v>3728</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5">
      <c r="A1229" s="91">
        <v>1127</v>
      </c>
      <c r="B1229" s="229" t="s">
        <v>3730</v>
      </c>
      <c r="C1229" s="259" t="s">
        <v>3731</v>
      </c>
      <c r="D1229" s="229" t="s">
        <v>3732</v>
      </c>
      <c r="E1229" s="3" t="s">
        <v>3549</v>
      </c>
      <c r="F1229" s="26" t="s">
        <v>102</v>
      </c>
      <c r="G1229" s="26" t="s">
        <v>55</v>
      </c>
      <c r="H1229" s="26" t="s">
        <v>56</v>
      </c>
      <c r="J1229" s="22">
        <v>40</v>
      </c>
      <c r="L1229" s="28" t="s">
        <v>57</v>
      </c>
      <c r="M1229" s="22" t="s">
        <v>58</v>
      </c>
      <c r="N1229" s="22" t="s">
        <v>3733</v>
      </c>
      <c r="O1229" s="22" t="s">
        <v>59</v>
      </c>
      <c r="P1229" s="22" t="s">
        <v>3734</v>
      </c>
      <c r="Z1229" s="83" t="s">
        <v>62</v>
      </c>
      <c r="AA1229" s="6" t="s">
        <v>3735</v>
      </c>
      <c r="AC1229" s="5">
        <v>29</v>
      </c>
      <c r="AD1229" s="5" t="s">
        <v>79</v>
      </c>
      <c r="AE1229" s="5" t="s">
        <v>537</v>
      </c>
      <c r="BQ1229" s="6" t="s">
        <v>3736</v>
      </c>
      <c r="BR1229" s="5" t="s">
        <v>3737</v>
      </c>
    </row>
    <row r="1230" spans="1:70" x14ac:dyDescent="0.25">
      <c r="A1230" s="91">
        <v>1128</v>
      </c>
      <c r="B1230" s="229" t="s">
        <v>3092</v>
      </c>
      <c r="C1230" s="259" t="s">
        <v>3738</v>
      </c>
      <c r="D1230" s="229" t="s">
        <v>3739</v>
      </c>
      <c r="E1230" s="3" t="s">
        <v>3549</v>
      </c>
      <c r="F1230" s="26" t="s">
        <v>102</v>
      </c>
      <c r="G1230" s="26" t="s">
        <v>55</v>
      </c>
      <c r="H1230" s="26" t="s">
        <v>56</v>
      </c>
      <c r="J1230" s="22">
        <v>32.700000000000003</v>
      </c>
      <c r="L1230" s="28" t="s">
        <v>448</v>
      </c>
      <c r="M1230" s="22" t="s">
        <v>58</v>
      </c>
      <c r="N1230" s="22">
        <v>0</v>
      </c>
      <c r="O1230" s="22" t="s">
        <v>59</v>
      </c>
      <c r="P1230" s="22" t="s">
        <v>78</v>
      </c>
      <c r="R1230" s="23" t="s">
        <v>3740</v>
      </c>
      <c r="T1230" s="23">
        <v>150</v>
      </c>
      <c r="U1230" s="23" t="s">
        <v>3741</v>
      </c>
      <c r="V1230" s="25" t="s">
        <v>613</v>
      </c>
      <c r="W1230" s="65" t="s">
        <v>1953</v>
      </c>
      <c r="Y1230" s="25" t="s">
        <v>3742</v>
      </c>
      <c r="Z1230" s="83" t="s">
        <v>62</v>
      </c>
      <c r="AA1230" s="6">
        <v>8</v>
      </c>
      <c r="AB1230" s="6">
        <v>0</v>
      </c>
      <c r="AD1230" s="5" t="s">
        <v>79</v>
      </c>
      <c r="AI1230" s="5">
        <v>21</v>
      </c>
      <c r="AJ1230" s="5">
        <v>32</v>
      </c>
      <c r="BB1230" s="6" t="s">
        <v>366</v>
      </c>
      <c r="BG1230" s="6">
        <v>18.2</v>
      </c>
      <c r="BH1230" s="6">
        <v>26.1</v>
      </c>
      <c r="BQ1230" s="6" t="s">
        <v>511</v>
      </c>
      <c r="BR1230" s="5" t="s">
        <v>3743</v>
      </c>
    </row>
    <row r="1231" spans="1:70" x14ac:dyDescent="0.25">
      <c r="A1231" s="91">
        <v>1129</v>
      </c>
      <c r="B1231" s="229" t="s">
        <v>3092</v>
      </c>
      <c r="C1231" s="259" t="s">
        <v>3738</v>
      </c>
      <c r="D1231" s="229" t="s">
        <v>3581</v>
      </c>
      <c r="E1231" s="3" t="s">
        <v>3549</v>
      </c>
      <c r="F1231" s="26" t="s">
        <v>102</v>
      </c>
      <c r="G1231" s="26" t="s">
        <v>55</v>
      </c>
      <c r="H1231" s="26" t="s">
        <v>56</v>
      </c>
      <c r="J1231" s="22">
        <v>43.9</v>
      </c>
      <c r="L1231" s="28" t="s">
        <v>448</v>
      </c>
      <c r="M1231" s="22" t="s">
        <v>58</v>
      </c>
      <c r="N1231" s="22">
        <v>1</v>
      </c>
      <c r="O1231" s="22" t="s">
        <v>59</v>
      </c>
      <c r="P1231" s="22" t="s">
        <v>78</v>
      </c>
      <c r="R1231" s="23" t="s">
        <v>3740</v>
      </c>
      <c r="U1231" s="23" t="s">
        <v>3741</v>
      </c>
      <c r="Y1231" s="25" t="s">
        <v>3742</v>
      </c>
      <c r="Z1231" s="83" t="s">
        <v>62</v>
      </c>
      <c r="AA1231" s="6">
        <v>6</v>
      </c>
      <c r="AB1231" s="6">
        <v>0</v>
      </c>
      <c r="BQ1231" s="6" t="s">
        <v>511</v>
      </c>
      <c r="BR1231" s="5" t="s">
        <v>3743</v>
      </c>
    </row>
    <row r="1232" spans="1:70" x14ac:dyDescent="0.25">
      <c r="A1232" s="91">
        <v>1130</v>
      </c>
      <c r="B1232" s="229" t="s">
        <v>3092</v>
      </c>
      <c r="C1232" s="259" t="s">
        <v>3738</v>
      </c>
      <c r="D1232" s="229" t="s">
        <v>3744</v>
      </c>
      <c r="E1232" s="3" t="s">
        <v>3549</v>
      </c>
      <c r="F1232" s="26" t="s">
        <v>102</v>
      </c>
      <c r="G1232" s="26" t="s">
        <v>55</v>
      </c>
      <c r="H1232" s="26" t="s">
        <v>56</v>
      </c>
      <c r="J1232" s="22">
        <v>34.299999999999997</v>
      </c>
      <c r="L1232" s="28" t="s">
        <v>448</v>
      </c>
      <c r="M1232" s="22" t="s">
        <v>58</v>
      </c>
      <c r="N1232" s="22">
        <v>0</v>
      </c>
      <c r="O1232" s="22" t="s">
        <v>59</v>
      </c>
      <c r="P1232" s="22" t="s">
        <v>78</v>
      </c>
      <c r="R1232" s="23" t="s">
        <v>3740</v>
      </c>
      <c r="U1232" s="23" t="s">
        <v>3741</v>
      </c>
      <c r="Y1232" s="25" t="s">
        <v>3742</v>
      </c>
      <c r="Z1232" s="83" t="s">
        <v>62</v>
      </c>
      <c r="AA1232" s="6">
        <v>7</v>
      </c>
      <c r="AB1232" s="6">
        <v>0</v>
      </c>
      <c r="BQ1232" s="6" t="s">
        <v>511</v>
      </c>
      <c r="BR1232" s="5" t="s">
        <v>3743</v>
      </c>
    </row>
    <row r="1233" spans="1:70" x14ac:dyDescent="0.25">
      <c r="A1233" s="91">
        <v>1134</v>
      </c>
      <c r="B1233" s="229" t="s">
        <v>3745</v>
      </c>
      <c r="C1233" s="259" t="s">
        <v>3746</v>
      </c>
      <c r="D1233" s="229" t="s">
        <v>3747</v>
      </c>
      <c r="E1233" s="3" t="s">
        <v>3549</v>
      </c>
      <c r="F1233" s="26" t="s">
        <v>54</v>
      </c>
      <c r="G1233" s="26" t="s">
        <v>55</v>
      </c>
      <c r="H1233" s="26" t="s">
        <v>65</v>
      </c>
      <c r="J1233" s="22">
        <v>20</v>
      </c>
      <c r="L1233" s="28" t="s">
        <v>57</v>
      </c>
      <c r="M1233" s="22" t="s">
        <v>58</v>
      </c>
      <c r="N1233" s="22">
        <v>0</v>
      </c>
      <c r="O1233" s="22" t="s">
        <v>59</v>
      </c>
      <c r="P1233" s="22" t="s">
        <v>78</v>
      </c>
      <c r="R1233" s="23" t="s">
        <v>3748</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3749</v>
      </c>
      <c r="BR1233" s="5" t="s">
        <v>3627</v>
      </c>
    </row>
    <row r="1234" spans="1:70" x14ac:dyDescent="0.25">
      <c r="A1234" s="91">
        <v>1135</v>
      </c>
      <c r="B1234" s="229" t="s">
        <v>3644</v>
      </c>
      <c r="C1234" s="259" t="s">
        <v>3645</v>
      </c>
      <c r="D1234" s="229" t="s">
        <v>3750</v>
      </c>
      <c r="E1234" s="3" t="s">
        <v>3549</v>
      </c>
      <c r="F1234" s="26" t="s">
        <v>102</v>
      </c>
      <c r="G1234" s="26" t="s">
        <v>55</v>
      </c>
      <c r="H1234" s="26" t="s">
        <v>56</v>
      </c>
      <c r="J1234" s="22">
        <v>20</v>
      </c>
      <c r="L1234" s="28" t="s">
        <v>57</v>
      </c>
      <c r="M1234" s="22" t="s">
        <v>58</v>
      </c>
      <c r="N1234" s="22">
        <v>0</v>
      </c>
      <c r="O1234" s="22" t="s">
        <v>59</v>
      </c>
      <c r="P1234" s="22" t="s">
        <v>78</v>
      </c>
      <c r="R1234" s="23" t="s">
        <v>3647</v>
      </c>
      <c r="T1234" s="23">
        <v>150</v>
      </c>
      <c r="V1234" s="25" t="s">
        <v>613</v>
      </c>
      <c r="W1234" s="65" t="s">
        <v>1953</v>
      </c>
      <c r="X1234" s="106" t="s">
        <v>202</v>
      </c>
      <c r="Y1234" s="25" t="s">
        <v>3648</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3649</v>
      </c>
      <c r="BR1234" s="5" t="s">
        <v>3650</v>
      </c>
    </row>
    <row r="1235" spans="1:70" x14ac:dyDescent="0.25">
      <c r="A1235" s="91">
        <v>1136</v>
      </c>
      <c r="B1235" s="229" t="s">
        <v>3751</v>
      </c>
      <c r="C1235" s="259" t="s">
        <v>3752</v>
      </c>
      <c r="D1235" s="229" t="s">
        <v>1956</v>
      </c>
      <c r="E1235" s="3" t="s">
        <v>3549</v>
      </c>
      <c r="F1235" s="26" t="s">
        <v>102</v>
      </c>
      <c r="G1235" s="26" t="s">
        <v>55</v>
      </c>
      <c r="H1235" s="26" t="s">
        <v>65</v>
      </c>
      <c r="J1235" s="22">
        <v>40</v>
      </c>
      <c r="L1235" s="28" t="s">
        <v>57</v>
      </c>
      <c r="M1235" s="22" t="s">
        <v>58</v>
      </c>
      <c r="N1235" s="22" t="s">
        <v>3753</v>
      </c>
      <c r="O1235" s="22" t="s">
        <v>59</v>
      </c>
      <c r="P1235" s="22" t="s">
        <v>3754</v>
      </c>
      <c r="R1235" s="23" t="s">
        <v>3755</v>
      </c>
      <c r="U1235" s="23" t="s">
        <v>3756</v>
      </c>
      <c r="Y1235" s="25" t="s">
        <v>3757</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3758</v>
      </c>
      <c r="BR1235" s="5" t="s">
        <v>723</v>
      </c>
    </row>
    <row r="1236" spans="1:70" x14ac:dyDescent="0.25">
      <c r="A1236" s="91">
        <v>1137</v>
      </c>
      <c r="B1236" s="229" t="s">
        <v>3751</v>
      </c>
      <c r="C1236" s="259" t="s">
        <v>3752</v>
      </c>
      <c r="D1236" s="229" t="s">
        <v>3759</v>
      </c>
      <c r="E1236" s="3" t="s">
        <v>3549</v>
      </c>
      <c r="F1236" s="26" t="s">
        <v>102</v>
      </c>
      <c r="G1236" s="26" t="s">
        <v>55</v>
      </c>
      <c r="H1236" s="26" t="s">
        <v>65</v>
      </c>
      <c r="J1236" s="22">
        <v>40</v>
      </c>
      <c r="L1236" s="28" t="s">
        <v>57</v>
      </c>
      <c r="M1236" s="22" t="s">
        <v>58</v>
      </c>
      <c r="N1236" s="22" t="s">
        <v>3753</v>
      </c>
      <c r="O1236" s="22" t="s">
        <v>59</v>
      </c>
      <c r="P1236" s="22" t="s">
        <v>3754</v>
      </c>
      <c r="R1236" s="23" t="s">
        <v>3755</v>
      </c>
      <c r="U1236" s="23" t="s">
        <v>3756</v>
      </c>
      <c r="Y1236" s="25" t="s">
        <v>3757</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3758</v>
      </c>
      <c r="BR1236" s="5" t="s">
        <v>3760</v>
      </c>
    </row>
    <row r="1237" spans="1:70" x14ac:dyDescent="0.25">
      <c r="A1237" s="91">
        <v>1138</v>
      </c>
      <c r="B1237" s="229" t="s">
        <v>3761</v>
      </c>
      <c r="C1237" s="259" t="s">
        <v>3762</v>
      </c>
      <c r="D1237" s="229" t="s">
        <v>3763</v>
      </c>
      <c r="E1237" s="3" t="s">
        <v>3549</v>
      </c>
      <c r="F1237" s="26" t="s">
        <v>102</v>
      </c>
      <c r="G1237" s="26" t="s">
        <v>55</v>
      </c>
      <c r="H1237" s="26" t="s">
        <v>3764</v>
      </c>
      <c r="J1237" s="22">
        <v>10</v>
      </c>
      <c r="L1237" s="28" t="s">
        <v>57</v>
      </c>
      <c r="M1237" s="22" t="s">
        <v>58</v>
      </c>
      <c r="N1237" s="22">
        <v>0</v>
      </c>
      <c r="O1237" s="22" t="s">
        <v>59</v>
      </c>
      <c r="P1237" s="22" t="s">
        <v>78</v>
      </c>
      <c r="R1237" s="23" t="s">
        <v>3765</v>
      </c>
      <c r="T1237" s="23">
        <v>250</v>
      </c>
      <c r="V1237" s="25" t="s">
        <v>613</v>
      </c>
      <c r="W1237" s="65" t="s">
        <v>1953</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5">
      <c r="A1238" s="91">
        <v>1139</v>
      </c>
      <c r="B1238" s="229" t="s">
        <v>3761</v>
      </c>
      <c r="C1238" s="259" t="s">
        <v>3762</v>
      </c>
      <c r="D1238" s="229" t="s">
        <v>3766</v>
      </c>
      <c r="E1238" s="3" t="s">
        <v>3549</v>
      </c>
      <c r="F1238" s="26" t="s">
        <v>102</v>
      </c>
      <c r="G1238" s="26" t="s">
        <v>55</v>
      </c>
      <c r="H1238" s="26" t="s">
        <v>3764</v>
      </c>
      <c r="J1238" s="22">
        <v>10</v>
      </c>
      <c r="L1238" s="28" t="s">
        <v>57</v>
      </c>
      <c r="M1238" s="22" t="s">
        <v>58</v>
      </c>
      <c r="N1238" s="22">
        <v>0</v>
      </c>
      <c r="O1238" s="22" t="s">
        <v>59</v>
      </c>
      <c r="P1238" s="22" t="s">
        <v>78</v>
      </c>
      <c r="R1238" s="23" t="s">
        <v>3765</v>
      </c>
      <c r="U1238" s="23" t="s">
        <v>3767</v>
      </c>
      <c r="V1238" s="25" t="s">
        <v>613</v>
      </c>
      <c r="W1238" s="65" t="s">
        <v>1953</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5">
      <c r="A1239" s="91">
        <v>1140</v>
      </c>
      <c r="B1239" s="229" t="s">
        <v>3768</v>
      </c>
      <c r="C1239" s="259" t="s">
        <v>3769</v>
      </c>
      <c r="D1239" s="229" t="s">
        <v>1956</v>
      </c>
      <c r="E1239" s="3" t="s">
        <v>3549</v>
      </c>
      <c r="F1239" s="26" t="s">
        <v>102</v>
      </c>
      <c r="G1239" s="26" t="s">
        <v>55</v>
      </c>
      <c r="H1239" s="26" t="s">
        <v>274</v>
      </c>
      <c r="J1239" s="22">
        <v>10</v>
      </c>
      <c r="L1239" s="28" t="s">
        <v>57</v>
      </c>
      <c r="M1239" s="22" t="s">
        <v>58</v>
      </c>
      <c r="N1239" s="22">
        <v>0</v>
      </c>
      <c r="O1239" s="22" t="s">
        <v>59</v>
      </c>
      <c r="P1239" s="22" t="s">
        <v>78</v>
      </c>
      <c r="R1239" s="23" t="s">
        <v>3770</v>
      </c>
      <c r="T1239" s="23">
        <v>100</v>
      </c>
      <c r="V1239" s="25" t="s">
        <v>613</v>
      </c>
      <c r="W1239" s="65">
        <v>9</v>
      </c>
      <c r="Y1239" s="25" t="s">
        <v>3771</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5">
      <c r="A1240" s="91">
        <v>1141</v>
      </c>
      <c r="B1240" s="229" t="s">
        <v>3768</v>
      </c>
      <c r="C1240" s="259" t="s">
        <v>3769</v>
      </c>
      <c r="D1240" s="229" t="s">
        <v>3772</v>
      </c>
      <c r="E1240" s="3" t="s">
        <v>3549</v>
      </c>
      <c r="F1240" s="26" t="s">
        <v>102</v>
      </c>
      <c r="G1240" s="26" t="s">
        <v>55</v>
      </c>
      <c r="H1240" s="26" t="s">
        <v>274</v>
      </c>
      <c r="J1240" s="22">
        <v>10</v>
      </c>
      <c r="L1240" s="28" t="s">
        <v>57</v>
      </c>
      <c r="M1240" s="22" t="s">
        <v>58</v>
      </c>
      <c r="N1240" s="22">
        <v>0</v>
      </c>
      <c r="O1240" s="22" t="s">
        <v>59</v>
      </c>
      <c r="P1240" s="22" t="s">
        <v>78</v>
      </c>
      <c r="R1240" s="23" t="s">
        <v>3770</v>
      </c>
      <c r="U1240" s="23" t="s">
        <v>3773</v>
      </c>
      <c r="V1240" s="25" t="s">
        <v>613</v>
      </c>
      <c r="W1240" s="65">
        <v>9</v>
      </c>
      <c r="Y1240" s="25" t="s">
        <v>3771</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5">
      <c r="A1241" s="91">
        <v>1142</v>
      </c>
      <c r="B1241" s="229" t="s">
        <v>3774</v>
      </c>
      <c r="C1241" s="259" t="s">
        <v>3775</v>
      </c>
      <c r="D1241" s="229" t="s">
        <v>3776</v>
      </c>
      <c r="E1241" s="3" t="s">
        <v>3549</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3777</v>
      </c>
    </row>
    <row r="1242" spans="1:70" x14ac:dyDescent="0.25">
      <c r="A1242" s="91">
        <v>1143</v>
      </c>
      <c r="B1242" s="229" t="s">
        <v>3778</v>
      </c>
      <c r="C1242" s="259" t="s">
        <v>3779</v>
      </c>
      <c r="D1242" s="229" t="s">
        <v>3780</v>
      </c>
      <c r="E1242" s="3" t="s">
        <v>3549</v>
      </c>
      <c r="F1242" s="26" t="s">
        <v>102</v>
      </c>
      <c r="G1242" s="26" t="s">
        <v>55</v>
      </c>
      <c r="H1242" s="26" t="s">
        <v>56</v>
      </c>
      <c r="J1242" s="22">
        <v>10</v>
      </c>
      <c r="L1242" s="28" t="s">
        <v>57</v>
      </c>
      <c r="M1242" s="22" t="s">
        <v>58</v>
      </c>
      <c r="N1242" s="22">
        <v>0</v>
      </c>
      <c r="O1242" s="22" t="s">
        <v>59</v>
      </c>
      <c r="P1242" s="22" t="s">
        <v>78</v>
      </c>
      <c r="R1242" s="23" t="s">
        <v>3781</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3782</v>
      </c>
    </row>
    <row r="1243" spans="1:70" x14ac:dyDescent="0.25">
      <c r="A1243" s="91">
        <v>1145</v>
      </c>
      <c r="B1243" s="229" t="s">
        <v>3783</v>
      </c>
      <c r="C1243" s="259" t="s">
        <v>3784</v>
      </c>
      <c r="D1243" s="229" t="s">
        <v>3785</v>
      </c>
      <c r="E1243" s="3" t="s">
        <v>3549</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3786</v>
      </c>
    </row>
    <row r="1244" spans="1:70" x14ac:dyDescent="0.25">
      <c r="A1244" s="91">
        <v>1146</v>
      </c>
      <c r="B1244" s="229" t="s">
        <v>3783</v>
      </c>
      <c r="C1244" s="259" t="s">
        <v>3784</v>
      </c>
      <c r="D1244" s="229" t="s">
        <v>3787</v>
      </c>
      <c r="E1244" s="3" t="s">
        <v>3549</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3786</v>
      </c>
    </row>
    <row r="1245" spans="1:70" x14ac:dyDescent="0.25">
      <c r="A1245" s="91">
        <v>1147</v>
      </c>
      <c r="B1245" s="229" t="s">
        <v>3788</v>
      </c>
      <c r="C1245" s="259" t="s">
        <v>3789</v>
      </c>
      <c r="D1245" s="229" t="s">
        <v>3790</v>
      </c>
      <c r="E1245" s="3" t="s">
        <v>3549</v>
      </c>
      <c r="F1245" s="26" t="s">
        <v>102</v>
      </c>
      <c r="G1245" s="26" t="s">
        <v>55</v>
      </c>
      <c r="H1245" s="26" t="s">
        <v>2204</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3791</v>
      </c>
      <c r="BR1245" s="5" t="s">
        <v>3792</v>
      </c>
    </row>
    <row r="1246" spans="1:70" x14ac:dyDescent="0.25">
      <c r="A1246" s="91">
        <v>1148</v>
      </c>
      <c r="B1246" s="229" t="s">
        <v>3788</v>
      </c>
      <c r="C1246" s="259" t="s">
        <v>3789</v>
      </c>
      <c r="D1246" s="229" t="s">
        <v>3793</v>
      </c>
      <c r="E1246" s="3" t="s">
        <v>3549</v>
      </c>
      <c r="F1246" s="26" t="s">
        <v>102</v>
      </c>
      <c r="G1246" s="26" t="s">
        <v>55</v>
      </c>
      <c r="H1246" s="26" t="s">
        <v>2204</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3791</v>
      </c>
      <c r="BR1246" s="5" t="s">
        <v>3792</v>
      </c>
    </row>
    <row r="1247" spans="1:70" x14ac:dyDescent="0.25">
      <c r="A1247" s="91">
        <v>1149</v>
      </c>
      <c r="B1247" s="229" t="s">
        <v>3788</v>
      </c>
      <c r="C1247" s="259" t="s">
        <v>3789</v>
      </c>
      <c r="D1247" s="229" t="s">
        <v>3794</v>
      </c>
      <c r="E1247" s="3" t="s">
        <v>3549</v>
      </c>
      <c r="F1247" s="26" t="s">
        <v>102</v>
      </c>
      <c r="G1247" s="26" t="s">
        <v>55</v>
      </c>
      <c r="H1247" s="26" t="s">
        <v>2204</v>
      </c>
      <c r="J1247" s="22">
        <v>20</v>
      </c>
      <c r="L1247" s="28" t="s">
        <v>57</v>
      </c>
      <c r="M1247" s="22" t="s">
        <v>58</v>
      </c>
      <c r="N1247" s="22">
        <f>228+48</f>
        <v>276</v>
      </c>
      <c r="O1247" s="22" t="s">
        <v>59</v>
      </c>
      <c r="P1247" s="176" t="s">
        <v>4210</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3791</v>
      </c>
      <c r="BR1247" s="163" t="s">
        <v>3792</v>
      </c>
    </row>
    <row r="1248" spans="1:70" x14ac:dyDescent="0.25">
      <c r="A1248" s="91">
        <v>1150</v>
      </c>
      <c r="B1248" s="229" t="s">
        <v>3788</v>
      </c>
      <c r="C1248" s="259" t="s">
        <v>3789</v>
      </c>
      <c r="D1248" s="229" t="s">
        <v>3795</v>
      </c>
      <c r="E1248" s="3" t="s">
        <v>3549</v>
      </c>
      <c r="F1248" s="26" t="s">
        <v>102</v>
      </c>
      <c r="G1248" s="26" t="s">
        <v>55</v>
      </c>
      <c r="H1248" s="26" t="s">
        <v>2204</v>
      </c>
      <c r="J1248" s="22">
        <v>20</v>
      </c>
      <c r="L1248" s="28" t="s">
        <v>57</v>
      </c>
      <c r="M1248" s="22" t="s">
        <v>58</v>
      </c>
      <c r="N1248" s="176">
        <f>228+48</f>
        <v>276</v>
      </c>
      <c r="O1248" s="22" t="s">
        <v>59</v>
      </c>
      <c r="P1248" s="176" t="s">
        <v>4211</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3791</v>
      </c>
      <c r="BR1248" s="163" t="s">
        <v>3792</v>
      </c>
    </row>
    <row r="1249" spans="1:70" x14ac:dyDescent="0.25">
      <c r="A1249" s="91">
        <v>1151</v>
      </c>
      <c r="B1249" s="229" t="s">
        <v>3788</v>
      </c>
      <c r="C1249" s="259" t="s">
        <v>3789</v>
      </c>
      <c r="D1249" s="229" t="s">
        <v>3796</v>
      </c>
      <c r="E1249" s="3" t="s">
        <v>3549</v>
      </c>
      <c r="F1249" s="26" t="s">
        <v>102</v>
      </c>
      <c r="G1249" s="26" t="s">
        <v>55</v>
      </c>
      <c r="H1249" s="26" t="s">
        <v>2204</v>
      </c>
      <c r="J1249" s="22">
        <v>20</v>
      </c>
      <c r="L1249" s="28" t="s">
        <v>57</v>
      </c>
      <c r="M1249" s="22" t="s">
        <v>58</v>
      </c>
      <c r="N1249" s="22">
        <f>660+48</f>
        <v>708</v>
      </c>
      <c r="O1249" s="22" t="s">
        <v>59</v>
      </c>
      <c r="P1249" s="176" t="s">
        <v>4210</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3791</v>
      </c>
      <c r="BR1249" s="163" t="s">
        <v>3792</v>
      </c>
    </row>
    <row r="1250" spans="1:70" x14ac:dyDescent="0.25">
      <c r="A1250" s="91">
        <v>1152</v>
      </c>
      <c r="B1250" s="229" t="s">
        <v>3788</v>
      </c>
      <c r="C1250" s="259" t="s">
        <v>3789</v>
      </c>
      <c r="D1250" s="229" t="s">
        <v>3797</v>
      </c>
      <c r="E1250" s="3" t="s">
        <v>3549</v>
      </c>
      <c r="F1250" s="26" t="s">
        <v>102</v>
      </c>
      <c r="G1250" s="26" t="s">
        <v>55</v>
      </c>
      <c r="H1250" s="26" t="s">
        <v>2204</v>
      </c>
      <c r="J1250" s="22">
        <v>20</v>
      </c>
      <c r="L1250" s="28" t="s">
        <v>57</v>
      </c>
      <c r="M1250" s="22" t="s">
        <v>58</v>
      </c>
      <c r="N1250" s="22">
        <f>660+48</f>
        <v>708</v>
      </c>
      <c r="O1250" s="22" t="s">
        <v>59</v>
      </c>
      <c r="P1250" s="176" t="s">
        <v>4211</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3791</v>
      </c>
      <c r="BR1250" s="163" t="s">
        <v>3792</v>
      </c>
    </row>
    <row r="1251" spans="1:70" x14ac:dyDescent="0.25">
      <c r="A1251" s="91">
        <v>1165</v>
      </c>
      <c r="B1251" s="229" t="s">
        <v>3798</v>
      </c>
      <c r="C1251" s="259" t="s">
        <v>3799</v>
      </c>
      <c r="D1251" s="229" t="s">
        <v>3800</v>
      </c>
      <c r="E1251" s="3" t="s">
        <v>3549</v>
      </c>
      <c r="F1251" s="26" t="s">
        <v>54</v>
      </c>
      <c r="G1251" s="26" t="s">
        <v>55</v>
      </c>
      <c r="H1251" s="26" t="s">
        <v>65</v>
      </c>
      <c r="J1251" s="22">
        <v>20</v>
      </c>
      <c r="L1251" s="28" t="s">
        <v>57</v>
      </c>
      <c r="M1251" s="22" t="s">
        <v>58</v>
      </c>
      <c r="N1251" s="22">
        <v>0</v>
      </c>
      <c r="O1251" s="22" t="s">
        <v>59</v>
      </c>
      <c r="P1251" s="22" t="s">
        <v>78</v>
      </c>
      <c r="R1251" s="23" t="s">
        <v>3801</v>
      </c>
      <c r="T1251" s="23">
        <v>150</v>
      </c>
      <c r="V1251" s="25" t="s">
        <v>613</v>
      </c>
      <c r="W1251" s="65" t="s">
        <v>1953</v>
      </c>
      <c r="X1251" s="106" t="s">
        <v>202</v>
      </c>
      <c r="Y1251" s="25" t="s">
        <v>3802</v>
      </c>
      <c r="Z1251" s="83" t="s">
        <v>62</v>
      </c>
      <c r="AA1251" s="6">
        <v>8</v>
      </c>
      <c r="AB1251" s="6">
        <v>0</v>
      </c>
      <c r="AC1251" s="5">
        <v>33.299999999999997</v>
      </c>
      <c r="AD1251" s="5" t="s">
        <v>79</v>
      </c>
      <c r="AE1251" s="5" t="s">
        <v>334</v>
      </c>
      <c r="AF1251" s="5">
        <v>2.1</v>
      </c>
      <c r="AG1251" s="5" t="s">
        <v>79</v>
      </c>
      <c r="AH1251" s="5" t="s">
        <v>1926</v>
      </c>
      <c r="AI1251" s="5">
        <v>27</v>
      </c>
      <c r="AJ1251" s="5">
        <v>46</v>
      </c>
      <c r="AK1251" s="6">
        <v>65.099999999999994</v>
      </c>
      <c r="AL1251" s="6" t="s">
        <v>80</v>
      </c>
      <c r="AM1251" s="6" t="s">
        <v>334</v>
      </c>
      <c r="AN1251" s="6">
        <v>2.5</v>
      </c>
      <c r="AO1251" s="6" t="s">
        <v>80</v>
      </c>
      <c r="AP1251" s="6" t="s">
        <v>1926</v>
      </c>
      <c r="AQ1251" s="6">
        <v>50</v>
      </c>
      <c r="AR1251" s="6">
        <v>72</v>
      </c>
      <c r="BQ1251" s="6" t="s">
        <v>511</v>
      </c>
      <c r="BR1251" s="5" t="s">
        <v>3803</v>
      </c>
    </row>
    <row r="1252" spans="1:70" x14ac:dyDescent="0.25">
      <c r="A1252" s="91">
        <v>1166</v>
      </c>
      <c r="B1252" s="229" t="s">
        <v>3804</v>
      </c>
      <c r="C1252" s="259" t="s">
        <v>3805</v>
      </c>
      <c r="D1252" s="229" t="s">
        <v>3806</v>
      </c>
      <c r="E1252" s="3" t="s">
        <v>3549</v>
      </c>
      <c r="F1252" s="26" t="s">
        <v>102</v>
      </c>
      <c r="G1252" s="26" t="s">
        <v>55</v>
      </c>
      <c r="H1252" s="26" t="s">
        <v>273</v>
      </c>
      <c r="J1252" s="22">
        <v>20</v>
      </c>
      <c r="L1252" s="28" t="s">
        <v>57</v>
      </c>
      <c r="M1252" s="22" t="s">
        <v>58</v>
      </c>
      <c r="N1252" s="22">
        <v>0</v>
      </c>
      <c r="O1252" s="22" t="s">
        <v>59</v>
      </c>
      <c r="P1252" s="22" t="s">
        <v>78</v>
      </c>
      <c r="R1252" s="23" t="s">
        <v>3807</v>
      </c>
      <c r="V1252" s="25" t="s">
        <v>613</v>
      </c>
      <c r="W1252" s="65">
        <v>10</v>
      </c>
      <c r="X1252" s="106" t="s">
        <v>202</v>
      </c>
      <c r="Y1252" s="25" t="s">
        <v>3808</v>
      </c>
      <c r="Z1252" s="83" t="s">
        <v>62</v>
      </c>
      <c r="AA1252" s="6" t="s">
        <v>3809</v>
      </c>
      <c r="AB1252" s="6">
        <v>0</v>
      </c>
      <c r="BQ1252" s="6" t="s">
        <v>194</v>
      </c>
      <c r="BR1252" s="5" t="s">
        <v>3810</v>
      </c>
    </row>
    <row r="1253" spans="1:70" x14ac:dyDescent="0.25">
      <c r="A1253" s="91">
        <v>1167</v>
      </c>
      <c r="B1253" s="229" t="s">
        <v>3811</v>
      </c>
      <c r="C1253" s="259" t="s">
        <v>3812</v>
      </c>
      <c r="D1253" s="229" t="s">
        <v>3813</v>
      </c>
      <c r="E1253" s="3" t="s">
        <v>3549</v>
      </c>
      <c r="F1253" s="26" t="s">
        <v>102</v>
      </c>
      <c r="G1253" s="26" t="s">
        <v>55</v>
      </c>
      <c r="H1253" s="26" t="s">
        <v>274</v>
      </c>
      <c r="J1253" s="22">
        <v>40</v>
      </c>
      <c r="L1253" s="28" t="s">
        <v>57</v>
      </c>
      <c r="M1253" s="22" t="s">
        <v>58</v>
      </c>
      <c r="N1253" s="22">
        <v>0</v>
      </c>
      <c r="O1253" s="22" t="s">
        <v>59</v>
      </c>
      <c r="P1253" s="22" t="s">
        <v>78</v>
      </c>
      <c r="R1253" s="23" t="s">
        <v>3814</v>
      </c>
      <c r="V1253" s="25" t="s">
        <v>613</v>
      </c>
      <c r="W1253" s="65" t="s">
        <v>1953</v>
      </c>
      <c r="X1253" s="106" t="s">
        <v>202</v>
      </c>
      <c r="Y1253" s="25" t="s">
        <v>3815</v>
      </c>
      <c r="Z1253" s="83" t="s">
        <v>62</v>
      </c>
      <c r="AA1253" s="6">
        <v>16</v>
      </c>
      <c r="AB1253" s="6">
        <v>0</v>
      </c>
      <c r="AD1253" s="5" t="s">
        <v>79</v>
      </c>
      <c r="AI1253" s="5">
        <v>19</v>
      </c>
      <c r="AJ1253" s="5">
        <v>24</v>
      </c>
      <c r="AL1253" s="6" t="s">
        <v>80</v>
      </c>
      <c r="AQ1253" s="6">
        <v>60</v>
      </c>
      <c r="AR1253" s="6">
        <v>80</v>
      </c>
      <c r="BB1253" s="6" t="s">
        <v>366</v>
      </c>
      <c r="BG1253" s="6">
        <v>20</v>
      </c>
      <c r="BH1253" s="6">
        <v>25</v>
      </c>
      <c r="BQ1253" s="6" t="s">
        <v>3816</v>
      </c>
      <c r="BR1253" s="5" t="s">
        <v>3817</v>
      </c>
    </row>
    <row r="1254" spans="1:70" x14ac:dyDescent="0.25">
      <c r="A1254" s="91">
        <v>1168</v>
      </c>
      <c r="B1254" s="229" t="s">
        <v>3577</v>
      </c>
      <c r="C1254" s="259" t="s">
        <v>3578</v>
      </c>
      <c r="D1254" s="229" t="s">
        <v>3818</v>
      </c>
      <c r="E1254" s="3" t="s">
        <v>3549</v>
      </c>
      <c r="F1254" s="26" t="s">
        <v>102</v>
      </c>
      <c r="G1254" s="26" t="s">
        <v>55</v>
      </c>
      <c r="H1254" s="26" t="s">
        <v>534</v>
      </c>
      <c r="J1254" s="22">
        <v>40</v>
      </c>
      <c r="L1254" s="28" t="s">
        <v>57</v>
      </c>
      <c r="M1254" s="22" t="s">
        <v>58</v>
      </c>
      <c r="N1254" s="22">
        <v>0</v>
      </c>
      <c r="O1254" s="22" t="s">
        <v>59</v>
      </c>
      <c r="P1254" s="22" t="s">
        <v>78</v>
      </c>
      <c r="U1254" s="23" t="s">
        <v>3819</v>
      </c>
      <c r="Z1254" s="83" t="s">
        <v>62</v>
      </c>
      <c r="AA1254" s="6">
        <v>15</v>
      </c>
      <c r="AB1254" s="6">
        <v>0</v>
      </c>
      <c r="BQ1254" s="6" t="s">
        <v>213</v>
      </c>
      <c r="BR1254" s="5" t="s">
        <v>3820</v>
      </c>
    </row>
    <row r="1255" spans="1:70" x14ac:dyDescent="0.25">
      <c r="A1255" s="91">
        <v>1169</v>
      </c>
      <c r="B1255" s="229" t="s">
        <v>3577</v>
      </c>
      <c r="C1255" s="259" t="s">
        <v>3578</v>
      </c>
      <c r="D1255" s="229" t="s">
        <v>3821</v>
      </c>
      <c r="E1255" s="3" t="s">
        <v>3549</v>
      </c>
      <c r="F1255" s="26" t="s">
        <v>102</v>
      </c>
      <c r="G1255" s="26" t="s">
        <v>55</v>
      </c>
      <c r="H1255" s="26" t="s">
        <v>534</v>
      </c>
      <c r="J1255" s="22">
        <v>40</v>
      </c>
      <c r="L1255" s="28" t="s">
        <v>57</v>
      </c>
      <c r="M1255" s="22" t="s">
        <v>58</v>
      </c>
      <c r="N1255" s="22">
        <v>72</v>
      </c>
      <c r="O1255" s="22" t="s">
        <v>59</v>
      </c>
      <c r="P1255" s="22" t="s">
        <v>78</v>
      </c>
      <c r="U1255" s="23" t="s">
        <v>3822</v>
      </c>
      <c r="Z1255" s="83" t="s">
        <v>62</v>
      </c>
      <c r="AA1255" s="6">
        <v>15</v>
      </c>
      <c r="AB1255" s="6">
        <v>0</v>
      </c>
      <c r="BQ1255" s="6" t="s">
        <v>213</v>
      </c>
      <c r="BR1255" s="5" t="s">
        <v>3820</v>
      </c>
    </row>
    <row r="1256" spans="1:70" x14ac:dyDescent="0.25">
      <c r="A1256" s="91">
        <v>1170</v>
      </c>
      <c r="B1256" s="229" t="s">
        <v>3577</v>
      </c>
      <c r="C1256" s="259" t="s">
        <v>3578</v>
      </c>
      <c r="D1256" s="229" t="s">
        <v>3823</v>
      </c>
      <c r="E1256" s="3" t="s">
        <v>3549</v>
      </c>
      <c r="F1256" s="26" t="s">
        <v>102</v>
      </c>
      <c r="G1256" s="26" t="s">
        <v>55</v>
      </c>
      <c r="H1256" s="26" t="s">
        <v>1331</v>
      </c>
      <c r="J1256" s="22">
        <v>40</v>
      </c>
      <c r="L1256" s="28" t="s">
        <v>57</v>
      </c>
      <c r="M1256" s="22" t="s">
        <v>58</v>
      </c>
      <c r="N1256" s="22" t="s">
        <v>2607</v>
      </c>
      <c r="O1256" s="22" t="s">
        <v>59</v>
      </c>
      <c r="P1256" s="22" t="s">
        <v>3824</v>
      </c>
      <c r="U1256" s="23" t="s">
        <v>3825</v>
      </c>
      <c r="Z1256" s="83" t="s">
        <v>62</v>
      </c>
      <c r="AA1256" s="6">
        <v>15</v>
      </c>
      <c r="BQ1256" s="6" t="s">
        <v>213</v>
      </c>
      <c r="BR1256" s="5" t="s">
        <v>3820</v>
      </c>
    </row>
    <row r="1257" spans="1:70" x14ac:dyDescent="0.25">
      <c r="A1257" s="91">
        <v>1171</v>
      </c>
      <c r="B1257" s="229" t="s">
        <v>3577</v>
      </c>
      <c r="C1257" s="259" t="s">
        <v>3578</v>
      </c>
      <c r="D1257" s="229" t="s">
        <v>3826</v>
      </c>
      <c r="E1257" s="3" t="s">
        <v>3549</v>
      </c>
      <c r="F1257" s="26" t="s">
        <v>102</v>
      </c>
      <c r="G1257" s="26" t="s">
        <v>55</v>
      </c>
      <c r="H1257" s="26" t="s">
        <v>3827</v>
      </c>
      <c r="J1257" s="22">
        <v>40</v>
      </c>
      <c r="L1257" s="28" t="s">
        <v>57</v>
      </c>
      <c r="M1257" s="22" t="s">
        <v>58</v>
      </c>
      <c r="N1257" s="22" t="s">
        <v>2607</v>
      </c>
      <c r="O1257" s="22" t="s">
        <v>59</v>
      </c>
      <c r="P1257" s="22" t="s">
        <v>3824</v>
      </c>
      <c r="V1257" s="25" t="s">
        <v>642</v>
      </c>
      <c r="Y1257" s="25" t="s">
        <v>3828</v>
      </c>
      <c r="Z1257" s="83" t="s">
        <v>62</v>
      </c>
      <c r="AA1257" s="6">
        <v>15</v>
      </c>
      <c r="BQ1257" s="6" t="s">
        <v>213</v>
      </c>
      <c r="BR1257" s="5" t="s">
        <v>3820</v>
      </c>
    </row>
    <row r="1258" spans="1:70" x14ac:dyDescent="0.25">
      <c r="A1258" s="91">
        <v>1172</v>
      </c>
      <c r="B1258" s="229" t="s">
        <v>3577</v>
      </c>
      <c r="C1258" s="259" t="s">
        <v>3578</v>
      </c>
      <c r="D1258" s="229" t="s">
        <v>3829</v>
      </c>
      <c r="E1258" s="3" t="s">
        <v>3549</v>
      </c>
      <c r="F1258" s="26" t="s">
        <v>102</v>
      </c>
      <c r="G1258" s="26" t="s">
        <v>55</v>
      </c>
      <c r="H1258" s="26" t="s">
        <v>3827</v>
      </c>
      <c r="J1258" s="22">
        <v>40</v>
      </c>
      <c r="L1258" s="28" t="s">
        <v>57</v>
      </c>
      <c r="M1258" s="22" t="s">
        <v>58</v>
      </c>
      <c r="N1258" s="22" t="s">
        <v>3120</v>
      </c>
      <c r="O1258" s="22" t="s">
        <v>59</v>
      </c>
      <c r="P1258" s="22" t="s">
        <v>3830</v>
      </c>
      <c r="V1258" s="25" t="s">
        <v>642</v>
      </c>
      <c r="Y1258" s="25" t="s">
        <v>3828</v>
      </c>
      <c r="Z1258" s="83" t="s">
        <v>62</v>
      </c>
      <c r="AA1258" s="6">
        <v>15</v>
      </c>
      <c r="BQ1258" s="6" t="s">
        <v>213</v>
      </c>
      <c r="BR1258" s="5" t="s">
        <v>3820</v>
      </c>
    </row>
    <row r="1259" spans="1:70" x14ac:dyDescent="0.25">
      <c r="A1259" s="91">
        <v>1173</v>
      </c>
      <c r="B1259" s="229" t="s">
        <v>3831</v>
      </c>
      <c r="C1259" s="259" t="s">
        <v>3832</v>
      </c>
      <c r="D1259" s="229" t="s">
        <v>3833</v>
      </c>
      <c r="E1259" s="3" t="s">
        <v>3549</v>
      </c>
      <c r="F1259" s="26" t="s">
        <v>102</v>
      </c>
      <c r="G1259" s="26" t="s">
        <v>55</v>
      </c>
      <c r="H1259" s="26" t="s">
        <v>406</v>
      </c>
      <c r="J1259" s="22">
        <v>40</v>
      </c>
      <c r="L1259" s="28" t="s">
        <v>57</v>
      </c>
      <c r="M1259" s="22" t="s">
        <v>58</v>
      </c>
      <c r="N1259" s="22">
        <v>0</v>
      </c>
      <c r="O1259" s="22" t="s">
        <v>59</v>
      </c>
      <c r="P1259" s="22" t="s">
        <v>78</v>
      </c>
      <c r="V1259" s="25" t="s">
        <v>613</v>
      </c>
      <c r="W1259" s="65" t="s">
        <v>3834</v>
      </c>
      <c r="Y1259" s="25" t="s">
        <v>3835</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3836</v>
      </c>
      <c r="BR1259" s="5" t="s">
        <v>3837</v>
      </c>
    </row>
    <row r="1260" spans="1:70" x14ac:dyDescent="0.25">
      <c r="A1260" s="91">
        <v>1174</v>
      </c>
      <c r="B1260" s="229" t="s">
        <v>3831</v>
      </c>
      <c r="C1260" s="259" t="s">
        <v>3832</v>
      </c>
      <c r="D1260" s="229" t="s">
        <v>3838</v>
      </c>
      <c r="E1260" s="3" t="s">
        <v>3549</v>
      </c>
      <c r="F1260" s="26" t="s">
        <v>102</v>
      </c>
      <c r="G1260" s="26" t="s">
        <v>55</v>
      </c>
      <c r="H1260" s="26" t="s">
        <v>406</v>
      </c>
      <c r="J1260" s="22">
        <v>40</v>
      </c>
      <c r="L1260" s="28" t="s">
        <v>57</v>
      </c>
      <c r="M1260" s="22" t="s">
        <v>58</v>
      </c>
      <c r="N1260" s="22">
        <v>11</v>
      </c>
      <c r="O1260" s="22" t="s">
        <v>59</v>
      </c>
      <c r="P1260" s="22" t="s">
        <v>78</v>
      </c>
      <c r="V1260" s="25" t="s">
        <v>613</v>
      </c>
      <c r="W1260" s="65" t="s">
        <v>3834</v>
      </c>
      <c r="Y1260" s="25" t="s">
        <v>3835</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3836</v>
      </c>
      <c r="BR1260" s="5" t="s">
        <v>3837</v>
      </c>
    </row>
    <row r="1261" spans="1:70" x14ac:dyDescent="0.25">
      <c r="A1261" s="91">
        <v>1175</v>
      </c>
      <c r="B1261" s="229" t="s">
        <v>3831</v>
      </c>
      <c r="C1261" s="259" t="s">
        <v>3832</v>
      </c>
      <c r="D1261" s="229" t="s">
        <v>3839</v>
      </c>
      <c r="E1261" s="3" t="s">
        <v>3549</v>
      </c>
      <c r="F1261" s="26" t="s">
        <v>102</v>
      </c>
      <c r="G1261" s="26" t="s">
        <v>55</v>
      </c>
      <c r="H1261" s="26" t="s">
        <v>3095</v>
      </c>
      <c r="J1261" s="22">
        <v>40</v>
      </c>
      <c r="L1261" s="28" t="s">
        <v>57</v>
      </c>
      <c r="M1261" s="22" t="s">
        <v>58</v>
      </c>
      <c r="N1261" s="22">
        <v>0</v>
      </c>
      <c r="O1261" s="22" t="s">
        <v>59</v>
      </c>
      <c r="P1261" s="22" t="s">
        <v>78</v>
      </c>
      <c r="V1261" s="25" t="s">
        <v>613</v>
      </c>
      <c r="W1261" s="65" t="s">
        <v>3834</v>
      </c>
      <c r="Y1261" s="25" t="s">
        <v>3835</v>
      </c>
      <c r="Z1261" s="83" t="s">
        <v>62</v>
      </c>
      <c r="AA1261" s="6">
        <v>9</v>
      </c>
      <c r="AB1261" s="6">
        <v>4</v>
      </c>
      <c r="BQ1261" s="6" t="s">
        <v>3836</v>
      </c>
      <c r="BR1261" s="5" t="s">
        <v>3837</v>
      </c>
    </row>
    <row r="1262" spans="1:70" x14ac:dyDescent="0.25">
      <c r="A1262" s="91">
        <v>1176</v>
      </c>
      <c r="B1262" s="229" t="s">
        <v>3831</v>
      </c>
      <c r="C1262" s="259" t="s">
        <v>3832</v>
      </c>
      <c r="D1262" s="229" t="s">
        <v>3840</v>
      </c>
      <c r="E1262" s="3" t="s">
        <v>3549</v>
      </c>
      <c r="F1262" s="26" t="s">
        <v>102</v>
      </c>
      <c r="G1262" s="26" t="s">
        <v>55</v>
      </c>
      <c r="H1262" s="26" t="s">
        <v>3095</v>
      </c>
      <c r="J1262" s="22">
        <v>40</v>
      </c>
      <c r="L1262" s="28" t="s">
        <v>57</v>
      </c>
      <c r="M1262" s="22" t="s">
        <v>58</v>
      </c>
      <c r="N1262" s="22">
        <v>0</v>
      </c>
      <c r="O1262" s="22" t="s">
        <v>59</v>
      </c>
      <c r="P1262" s="22" t="s">
        <v>78</v>
      </c>
      <c r="V1262" s="25" t="s">
        <v>613</v>
      </c>
      <c r="W1262" s="65" t="s">
        <v>3834</v>
      </c>
      <c r="Y1262" s="25" t="s">
        <v>3835</v>
      </c>
      <c r="Z1262" s="83" t="s">
        <v>62</v>
      </c>
      <c r="AA1262" s="6">
        <v>8</v>
      </c>
      <c r="AB1262" s="6">
        <v>3</v>
      </c>
      <c r="BQ1262" s="6" t="s">
        <v>3836</v>
      </c>
      <c r="BR1262" s="5" t="s">
        <v>3837</v>
      </c>
    </row>
    <row r="1263" spans="1:70" x14ac:dyDescent="0.25">
      <c r="A1263" s="91">
        <v>1177</v>
      </c>
      <c r="B1263" s="229" t="s">
        <v>3831</v>
      </c>
      <c r="C1263" s="259" t="s">
        <v>3832</v>
      </c>
      <c r="D1263" s="229" t="s">
        <v>3841</v>
      </c>
      <c r="E1263" s="3" t="s">
        <v>3549</v>
      </c>
      <c r="F1263" s="26" t="s">
        <v>102</v>
      </c>
      <c r="G1263" s="26" t="s">
        <v>55</v>
      </c>
      <c r="H1263" s="26" t="s">
        <v>3095</v>
      </c>
      <c r="J1263" s="22">
        <v>40</v>
      </c>
      <c r="L1263" s="28" t="s">
        <v>57</v>
      </c>
      <c r="M1263" s="22" t="s">
        <v>58</v>
      </c>
      <c r="N1263" s="22">
        <v>0</v>
      </c>
      <c r="O1263" s="22" t="s">
        <v>59</v>
      </c>
      <c r="P1263" s="22" t="s">
        <v>78</v>
      </c>
      <c r="V1263" s="25" t="s">
        <v>613</v>
      </c>
      <c r="W1263" s="65" t="s">
        <v>3834</v>
      </c>
      <c r="Y1263" s="25" t="s">
        <v>3835</v>
      </c>
      <c r="Z1263" s="83" t="s">
        <v>62</v>
      </c>
      <c r="AA1263" s="6">
        <v>3</v>
      </c>
      <c r="AB1263" s="6">
        <v>2</v>
      </c>
      <c r="BQ1263" s="6" t="s">
        <v>3836</v>
      </c>
      <c r="BR1263" s="5" t="s">
        <v>3837</v>
      </c>
    </row>
    <row r="1264" spans="1:70" x14ac:dyDescent="0.25">
      <c r="A1264" s="91">
        <v>1178</v>
      </c>
      <c r="B1264" s="229" t="s">
        <v>3831</v>
      </c>
      <c r="C1264" s="259" t="s">
        <v>3832</v>
      </c>
      <c r="D1264" s="229" t="s">
        <v>3842</v>
      </c>
      <c r="E1264" s="3" t="s">
        <v>3549</v>
      </c>
      <c r="F1264" s="26" t="s">
        <v>102</v>
      </c>
      <c r="G1264" s="26" t="s">
        <v>55</v>
      </c>
      <c r="H1264" s="26" t="s">
        <v>3843</v>
      </c>
      <c r="J1264" s="22">
        <v>40</v>
      </c>
      <c r="L1264" s="28" t="s">
        <v>57</v>
      </c>
      <c r="M1264" s="22" t="s">
        <v>58</v>
      </c>
      <c r="N1264" s="22">
        <v>11</v>
      </c>
      <c r="O1264" s="22" t="s">
        <v>59</v>
      </c>
      <c r="P1264" s="22" t="s">
        <v>78</v>
      </c>
      <c r="V1264" s="25" t="s">
        <v>613</v>
      </c>
      <c r="W1264" s="65" t="s">
        <v>3834</v>
      </c>
      <c r="Y1264" s="25" t="s">
        <v>3835</v>
      </c>
      <c r="Z1264" s="83" t="s">
        <v>62</v>
      </c>
      <c r="AA1264" s="6">
        <v>9</v>
      </c>
      <c r="AB1264" s="6">
        <v>4</v>
      </c>
      <c r="BQ1264" s="6" t="s">
        <v>3836</v>
      </c>
      <c r="BR1264" s="5" t="s">
        <v>3837</v>
      </c>
    </row>
    <row r="1265" spans="1:70" x14ac:dyDescent="0.25">
      <c r="A1265" s="91">
        <v>1179</v>
      </c>
      <c r="B1265" s="229" t="s">
        <v>3831</v>
      </c>
      <c r="C1265" s="259" t="s">
        <v>3832</v>
      </c>
      <c r="D1265" s="229" t="s">
        <v>3844</v>
      </c>
      <c r="E1265" s="3" t="s">
        <v>3549</v>
      </c>
      <c r="F1265" s="26" t="s">
        <v>102</v>
      </c>
      <c r="G1265" s="26" t="s">
        <v>55</v>
      </c>
      <c r="H1265" s="26" t="s">
        <v>3843</v>
      </c>
      <c r="J1265" s="22">
        <v>40</v>
      </c>
      <c r="L1265" s="28" t="s">
        <v>57</v>
      </c>
      <c r="M1265" s="22" t="s">
        <v>58</v>
      </c>
      <c r="N1265" s="22">
        <v>11</v>
      </c>
      <c r="O1265" s="22" t="s">
        <v>59</v>
      </c>
      <c r="P1265" s="22" t="s">
        <v>78</v>
      </c>
      <c r="V1265" s="25" t="s">
        <v>613</v>
      </c>
      <c r="W1265" s="65" t="s">
        <v>3834</v>
      </c>
      <c r="Y1265" s="25" t="s">
        <v>3835</v>
      </c>
      <c r="Z1265" s="83" t="s">
        <v>62</v>
      </c>
      <c r="AA1265" s="6">
        <v>8</v>
      </c>
      <c r="AB1265" s="6">
        <v>3</v>
      </c>
      <c r="BQ1265" s="6" t="s">
        <v>3836</v>
      </c>
      <c r="BR1265" s="5" t="s">
        <v>3837</v>
      </c>
    </row>
    <row r="1266" spans="1:70" x14ac:dyDescent="0.25">
      <c r="A1266" s="91">
        <v>1180</v>
      </c>
      <c r="B1266" s="229" t="s">
        <v>3831</v>
      </c>
      <c r="C1266" s="259" t="s">
        <v>3832</v>
      </c>
      <c r="D1266" s="229" t="s">
        <v>3845</v>
      </c>
      <c r="E1266" s="3" t="s">
        <v>3549</v>
      </c>
      <c r="F1266" s="26" t="s">
        <v>102</v>
      </c>
      <c r="G1266" s="26" t="s">
        <v>55</v>
      </c>
      <c r="H1266" s="26" t="s">
        <v>3843</v>
      </c>
      <c r="J1266" s="22">
        <v>40</v>
      </c>
      <c r="L1266" s="28" t="s">
        <v>57</v>
      </c>
      <c r="M1266" s="22" t="s">
        <v>58</v>
      </c>
      <c r="N1266" s="22">
        <v>11</v>
      </c>
      <c r="O1266" s="22" t="s">
        <v>59</v>
      </c>
      <c r="P1266" s="22" t="s">
        <v>78</v>
      </c>
      <c r="V1266" s="25" t="s">
        <v>613</v>
      </c>
      <c r="W1266" s="65" t="s">
        <v>3834</v>
      </c>
      <c r="Y1266" s="25" t="s">
        <v>3835</v>
      </c>
      <c r="Z1266" s="83" t="s">
        <v>62</v>
      </c>
      <c r="AA1266" s="6">
        <v>3</v>
      </c>
      <c r="AB1266" s="6">
        <v>2</v>
      </c>
      <c r="BQ1266" s="6" t="s">
        <v>3836</v>
      </c>
      <c r="BR1266" s="5" t="s">
        <v>3837</v>
      </c>
    </row>
    <row r="1267" spans="1:70" x14ac:dyDescent="0.25">
      <c r="A1267" s="91">
        <v>1181</v>
      </c>
      <c r="B1267" s="229" t="s">
        <v>3846</v>
      </c>
      <c r="C1267" s="259" t="s">
        <v>3847</v>
      </c>
      <c r="D1267" s="229" t="s">
        <v>3848</v>
      </c>
      <c r="E1267" s="3" t="s">
        <v>3549</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3849</v>
      </c>
    </row>
    <row r="1268" spans="1:70" x14ac:dyDescent="0.25">
      <c r="A1268" s="91">
        <v>1182</v>
      </c>
      <c r="B1268" s="229" t="s">
        <v>3850</v>
      </c>
      <c r="C1268" s="259" t="s">
        <v>3851</v>
      </c>
      <c r="D1268" s="229" t="s">
        <v>3852</v>
      </c>
      <c r="E1268" s="3" t="s">
        <v>3549</v>
      </c>
      <c r="F1268" s="26" t="s">
        <v>102</v>
      </c>
      <c r="G1268" s="26" t="s">
        <v>55</v>
      </c>
      <c r="H1268" s="26" t="s">
        <v>3843</v>
      </c>
      <c r="J1268" s="22">
        <v>40</v>
      </c>
      <c r="L1268" s="28" t="s">
        <v>57</v>
      </c>
      <c r="M1268" s="22" t="s">
        <v>58</v>
      </c>
      <c r="N1268" s="22">
        <v>0</v>
      </c>
      <c r="O1268" s="22" t="s">
        <v>59</v>
      </c>
      <c r="P1268" s="22" t="s">
        <v>78</v>
      </c>
      <c r="R1268" s="23" t="s">
        <v>3853</v>
      </c>
      <c r="V1268" s="25" t="s">
        <v>613</v>
      </c>
      <c r="W1268" s="65" t="s">
        <v>653</v>
      </c>
      <c r="Z1268" s="83" t="s">
        <v>62</v>
      </c>
      <c r="AA1268" s="6">
        <v>12</v>
      </c>
      <c r="AB1268" s="6">
        <v>5</v>
      </c>
      <c r="AD1268" s="5" t="s">
        <v>79</v>
      </c>
      <c r="AI1268" s="5">
        <v>19</v>
      </c>
      <c r="AJ1268" s="5">
        <v>43</v>
      </c>
      <c r="BQ1268" s="6" t="s">
        <v>3854</v>
      </c>
      <c r="BR1268" s="5" t="s">
        <v>3855</v>
      </c>
    </row>
    <row r="1269" spans="1:70" x14ac:dyDescent="0.25">
      <c r="A1269" s="91">
        <v>1183</v>
      </c>
      <c r="B1269" s="229" t="s">
        <v>3850</v>
      </c>
      <c r="C1269" s="259" t="s">
        <v>3851</v>
      </c>
      <c r="D1269" s="229" t="s">
        <v>3856</v>
      </c>
      <c r="E1269" s="3" t="s">
        <v>3549</v>
      </c>
      <c r="F1269" s="26" t="s">
        <v>102</v>
      </c>
      <c r="G1269" s="26" t="s">
        <v>55</v>
      </c>
      <c r="H1269" s="26" t="s">
        <v>3843</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3854</v>
      </c>
      <c r="BR1269" s="5" t="s">
        <v>3855</v>
      </c>
    </row>
    <row r="1270" spans="1:70" x14ac:dyDescent="0.25">
      <c r="A1270" s="91">
        <v>1184</v>
      </c>
      <c r="B1270" s="229" t="s">
        <v>3857</v>
      </c>
      <c r="C1270" s="259" t="s">
        <v>3858</v>
      </c>
      <c r="D1270" s="229" t="s">
        <v>3776</v>
      </c>
      <c r="E1270" s="3" t="s">
        <v>3549</v>
      </c>
      <c r="F1270" s="26" t="s">
        <v>102</v>
      </c>
      <c r="G1270" s="26" t="s">
        <v>55</v>
      </c>
      <c r="H1270" s="26" t="s">
        <v>3859</v>
      </c>
      <c r="I1270" s="26" t="s">
        <v>3860</v>
      </c>
      <c r="J1270" s="22">
        <v>40</v>
      </c>
      <c r="L1270" s="28" t="s">
        <v>57</v>
      </c>
      <c r="M1270" s="22" t="s">
        <v>58</v>
      </c>
      <c r="N1270" s="22">
        <v>0</v>
      </c>
      <c r="O1270" s="22" t="s">
        <v>59</v>
      </c>
      <c r="P1270" s="22" t="s">
        <v>78</v>
      </c>
      <c r="Q1270" s="23" t="s">
        <v>3549</v>
      </c>
      <c r="T1270" s="23">
        <v>120</v>
      </c>
      <c r="U1270" s="23" t="s">
        <v>3861</v>
      </c>
      <c r="V1270" s="25" t="s">
        <v>613</v>
      </c>
      <c r="Y1270" s="25" t="s">
        <v>3862</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3863</v>
      </c>
      <c r="BR1270" s="5" t="s">
        <v>723</v>
      </c>
    </row>
    <row r="1271" spans="1:70" x14ac:dyDescent="0.25">
      <c r="A1271" s="91">
        <v>1185</v>
      </c>
      <c r="B1271" s="229" t="s">
        <v>3857</v>
      </c>
      <c r="C1271" s="259" t="s">
        <v>3858</v>
      </c>
      <c r="D1271" s="229" t="s">
        <v>3864</v>
      </c>
      <c r="E1271" s="3" t="s">
        <v>3549</v>
      </c>
      <c r="F1271" s="26" t="s">
        <v>102</v>
      </c>
      <c r="G1271" s="26" t="s">
        <v>55</v>
      </c>
      <c r="H1271" s="26" t="s">
        <v>3859</v>
      </c>
      <c r="I1271" s="26" t="s">
        <v>3860</v>
      </c>
      <c r="J1271" s="22">
        <v>40</v>
      </c>
      <c r="L1271" s="28" t="s">
        <v>57</v>
      </c>
      <c r="M1271" s="22" t="s">
        <v>58</v>
      </c>
      <c r="N1271" s="22">
        <v>100</v>
      </c>
      <c r="O1271" s="22" t="s">
        <v>59</v>
      </c>
      <c r="P1271" s="22" t="s">
        <v>78</v>
      </c>
      <c r="Q1271" s="23" t="s">
        <v>3549</v>
      </c>
      <c r="T1271" s="23">
        <v>120</v>
      </c>
      <c r="U1271" s="23" t="s">
        <v>3865</v>
      </c>
      <c r="V1271" s="25" t="s">
        <v>613</v>
      </c>
      <c r="Y1271" s="25" t="s">
        <v>3862</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3863</v>
      </c>
      <c r="BR1271" s="5" t="s">
        <v>723</v>
      </c>
    </row>
    <row r="1272" spans="1:70" x14ac:dyDescent="0.25">
      <c r="A1272" s="91">
        <v>1186</v>
      </c>
      <c r="B1272" s="229" t="s">
        <v>3866</v>
      </c>
      <c r="C1272" s="259" t="s">
        <v>3867</v>
      </c>
      <c r="D1272" s="229" t="s">
        <v>3868</v>
      </c>
      <c r="E1272" s="3" t="s">
        <v>3549</v>
      </c>
      <c r="F1272" s="26" t="s">
        <v>102</v>
      </c>
      <c r="G1272" s="26" t="s">
        <v>55</v>
      </c>
      <c r="H1272" s="26" t="s">
        <v>156</v>
      </c>
      <c r="J1272" s="22">
        <v>40</v>
      </c>
      <c r="L1272" s="28" t="s">
        <v>57</v>
      </c>
      <c r="M1272" s="22" t="s">
        <v>58</v>
      </c>
      <c r="N1272" s="22">
        <v>0</v>
      </c>
      <c r="O1272" s="22" t="s">
        <v>59</v>
      </c>
      <c r="P1272" s="22" t="s">
        <v>78</v>
      </c>
      <c r="R1272" s="23" t="s">
        <v>3869</v>
      </c>
      <c r="T1272" s="23">
        <v>200</v>
      </c>
      <c r="U1272" s="23" t="s">
        <v>3870</v>
      </c>
      <c r="V1272" s="25" t="s">
        <v>613</v>
      </c>
      <c r="W1272" s="65">
        <v>2</v>
      </c>
      <c r="X1272" s="106" t="s">
        <v>202</v>
      </c>
      <c r="Y1272" s="25" t="s">
        <v>3871</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5">
      <c r="A1273" s="91">
        <v>1187</v>
      </c>
      <c r="B1273" s="229" t="s">
        <v>3866</v>
      </c>
      <c r="C1273" s="259" t="s">
        <v>3867</v>
      </c>
      <c r="D1273" s="229" t="s">
        <v>3872</v>
      </c>
      <c r="E1273" s="3" t="s">
        <v>3549</v>
      </c>
      <c r="F1273" s="26" t="s">
        <v>102</v>
      </c>
      <c r="G1273" s="26" t="s">
        <v>55</v>
      </c>
      <c r="H1273" s="26" t="s">
        <v>156</v>
      </c>
      <c r="J1273" s="22">
        <v>40</v>
      </c>
      <c r="L1273" s="28" t="s">
        <v>57</v>
      </c>
      <c r="M1273" s="22" t="s">
        <v>58</v>
      </c>
      <c r="N1273" s="22">
        <v>0</v>
      </c>
      <c r="O1273" s="22" t="s">
        <v>59</v>
      </c>
      <c r="P1273" s="22" t="s">
        <v>78</v>
      </c>
      <c r="R1273" s="23" t="s">
        <v>3869</v>
      </c>
      <c r="U1273" s="23" t="s">
        <v>3873</v>
      </c>
      <c r="V1273" s="25" t="s">
        <v>613</v>
      </c>
      <c r="W1273" s="65">
        <v>2</v>
      </c>
      <c r="X1273" s="106" t="s">
        <v>202</v>
      </c>
      <c r="Y1273" s="25" t="s">
        <v>3871</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5">
      <c r="A1274" s="91">
        <v>1188</v>
      </c>
      <c r="B1274" s="229" t="s">
        <v>3874</v>
      </c>
      <c r="C1274" s="259" t="s">
        <v>3875</v>
      </c>
      <c r="D1274" s="229" t="s">
        <v>3876</v>
      </c>
      <c r="E1274" s="3" t="s">
        <v>3549</v>
      </c>
      <c r="F1274" s="26" t="s">
        <v>102</v>
      </c>
      <c r="G1274" s="26" t="s">
        <v>55</v>
      </c>
      <c r="H1274" s="26" t="s">
        <v>1331</v>
      </c>
      <c r="J1274" s="22">
        <v>40</v>
      </c>
      <c r="L1274" s="28" t="s">
        <v>57</v>
      </c>
      <c r="M1274" s="22" t="s">
        <v>58</v>
      </c>
      <c r="N1274" s="22">
        <v>0</v>
      </c>
      <c r="O1274" s="22" t="s">
        <v>59</v>
      </c>
      <c r="P1274" s="22" t="s">
        <v>78</v>
      </c>
      <c r="R1274" s="23" t="s">
        <v>3877</v>
      </c>
      <c r="T1274" s="23">
        <v>180</v>
      </c>
      <c r="U1274" s="23" t="s">
        <v>3878</v>
      </c>
      <c r="V1274" s="25" t="s">
        <v>642</v>
      </c>
      <c r="Y1274" s="25" t="s">
        <v>3879</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3880</v>
      </c>
      <c r="BR1274" s="5" t="s">
        <v>3881</v>
      </c>
    </row>
    <row r="1275" spans="1:70" x14ac:dyDescent="0.25">
      <c r="A1275" s="91">
        <v>1189</v>
      </c>
      <c r="B1275" s="229" t="s">
        <v>3882</v>
      </c>
      <c r="C1275" s="259" t="s">
        <v>3883</v>
      </c>
      <c r="D1275" s="229" t="s">
        <v>3876</v>
      </c>
      <c r="E1275" s="3" t="s">
        <v>3549</v>
      </c>
      <c r="F1275" s="26" t="s">
        <v>102</v>
      </c>
      <c r="G1275" s="26" t="s">
        <v>55</v>
      </c>
      <c r="H1275" s="26" t="s">
        <v>56</v>
      </c>
      <c r="J1275" s="22">
        <v>40</v>
      </c>
      <c r="L1275" s="28" t="s">
        <v>57</v>
      </c>
      <c r="M1275" s="22" t="s">
        <v>58</v>
      </c>
      <c r="N1275" s="22" t="s">
        <v>182</v>
      </c>
      <c r="O1275" s="22" t="s">
        <v>59</v>
      </c>
      <c r="P1275" s="22" t="s">
        <v>3884</v>
      </c>
      <c r="Q1275" s="23" t="s">
        <v>3885</v>
      </c>
      <c r="T1275" s="23">
        <v>240</v>
      </c>
      <c r="U1275" s="23" t="s">
        <v>3886</v>
      </c>
      <c r="V1275" s="25" t="s">
        <v>642</v>
      </c>
      <c r="Y1275" s="25" t="s">
        <v>3887</v>
      </c>
      <c r="Z1275" s="83" t="s">
        <v>62</v>
      </c>
      <c r="AA1275" s="6">
        <v>24</v>
      </c>
      <c r="AB1275" s="6">
        <v>7</v>
      </c>
      <c r="AC1275" s="5">
        <v>38.299999999999997</v>
      </c>
      <c r="AD1275" s="5" t="s">
        <v>79</v>
      </c>
      <c r="AE1275" s="5" t="s">
        <v>334</v>
      </c>
      <c r="AI1275" s="5">
        <v>24</v>
      </c>
      <c r="AJ1275" s="5">
        <v>49</v>
      </c>
      <c r="AK1275" s="6">
        <v>75.8</v>
      </c>
      <c r="AL1275" s="6" t="s">
        <v>80</v>
      </c>
      <c r="AM1275" s="6" t="s">
        <v>3695</v>
      </c>
      <c r="AQ1275" s="6">
        <v>59</v>
      </c>
      <c r="AR1275" s="6">
        <v>92</v>
      </c>
      <c r="AS1275" s="5">
        <v>176.9</v>
      </c>
      <c r="AT1275" s="5" t="s">
        <v>118</v>
      </c>
      <c r="AU1275" s="5" t="s">
        <v>334</v>
      </c>
      <c r="AY1275" s="5">
        <v>155</v>
      </c>
      <c r="AZ1275" s="5">
        <v>192</v>
      </c>
      <c r="BQ1275" s="6" t="s">
        <v>3888</v>
      </c>
      <c r="BR1275" s="5" t="s">
        <v>3889</v>
      </c>
    </row>
    <row r="1276" spans="1:70" x14ac:dyDescent="0.25">
      <c r="A1276" s="91">
        <v>1190</v>
      </c>
      <c r="B1276" s="229" t="s">
        <v>3890</v>
      </c>
      <c r="C1276" s="259" t="s">
        <v>3891</v>
      </c>
      <c r="D1276" s="229" t="s">
        <v>3892</v>
      </c>
      <c r="E1276" s="3" t="s">
        <v>3549</v>
      </c>
      <c r="F1276" s="26" t="s">
        <v>102</v>
      </c>
      <c r="G1276" s="26" t="s">
        <v>55</v>
      </c>
      <c r="H1276" s="26" t="s">
        <v>56</v>
      </c>
      <c r="J1276" s="22">
        <v>40</v>
      </c>
      <c r="L1276" s="28" t="s">
        <v>57</v>
      </c>
      <c r="M1276" s="22" t="s">
        <v>58</v>
      </c>
      <c r="N1276" s="22" t="s">
        <v>830</v>
      </c>
      <c r="O1276" s="22" t="s">
        <v>59</v>
      </c>
      <c r="P1276" s="22" t="s">
        <v>3893</v>
      </c>
      <c r="T1276" s="23">
        <v>150</v>
      </c>
      <c r="V1276" s="25" t="s">
        <v>613</v>
      </c>
      <c r="W1276" s="65" t="s">
        <v>3894</v>
      </c>
      <c r="Y1276" s="25" t="s">
        <v>3895</v>
      </c>
      <c r="Z1276" s="83" t="s">
        <v>62</v>
      </c>
      <c r="AA1276" s="6" t="s">
        <v>3896</v>
      </c>
      <c r="AB1276" s="6">
        <v>2</v>
      </c>
      <c r="AC1276" s="5">
        <v>36</v>
      </c>
      <c r="AD1276" s="5" t="s">
        <v>79</v>
      </c>
      <c r="AE1276" s="5" t="s">
        <v>334</v>
      </c>
      <c r="AF1276" s="5">
        <v>11</v>
      </c>
      <c r="AG1276" s="5" t="s">
        <v>79</v>
      </c>
      <c r="AH1276" s="5" t="s">
        <v>116</v>
      </c>
      <c r="AK1276" s="6">
        <v>79.5</v>
      </c>
      <c r="AL1276" s="6" t="s">
        <v>80</v>
      </c>
      <c r="AM1276" s="6" t="s">
        <v>3695</v>
      </c>
      <c r="AN1276" s="6">
        <v>9.6</v>
      </c>
      <c r="AO1276" s="6" t="s">
        <v>80</v>
      </c>
      <c r="AP1276" s="6" t="s">
        <v>450</v>
      </c>
      <c r="BA1276" s="6">
        <v>25.8</v>
      </c>
      <c r="BB1276" s="6" t="s">
        <v>366</v>
      </c>
      <c r="BC1276" s="6" t="s">
        <v>3695</v>
      </c>
      <c r="BD1276" s="6">
        <v>2.8</v>
      </c>
      <c r="BE1276" s="6" t="s">
        <v>366</v>
      </c>
      <c r="BF1276" s="6" t="s">
        <v>450</v>
      </c>
      <c r="BQ1276" s="6" t="s">
        <v>3897</v>
      </c>
      <c r="BR1276" s="5" t="s">
        <v>3898</v>
      </c>
    </row>
    <row r="1277" spans="1:70" x14ac:dyDescent="0.25">
      <c r="A1277" s="91">
        <v>1191</v>
      </c>
      <c r="B1277" s="229" t="s">
        <v>3890</v>
      </c>
      <c r="C1277" s="259" t="s">
        <v>3891</v>
      </c>
      <c r="D1277" s="229" t="s">
        <v>3899</v>
      </c>
      <c r="E1277" s="3" t="s">
        <v>3549</v>
      </c>
      <c r="F1277" s="26" t="s">
        <v>102</v>
      </c>
      <c r="G1277" s="26" t="s">
        <v>55</v>
      </c>
      <c r="H1277" s="26" t="s">
        <v>56</v>
      </c>
      <c r="J1277" s="22">
        <v>40</v>
      </c>
      <c r="L1277" s="28" t="s">
        <v>57</v>
      </c>
      <c r="M1277" s="22" t="s">
        <v>58</v>
      </c>
      <c r="N1277" s="22" t="s">
        <v>830</v>
      </c>
      <c r="O1277" s="22" t="s">
        <v>59</v>
      </c>
      <c r="P1277" s="22" t="s">
        <v>3893</v>
      </c>
      <c r="T1277" s="23">
        <v>150</v>
      </c>
      <c r="V1277" s="25" t="s">
        <v>613</v>
      </c>
      <c r="W1277" s="65" t="s">
        <v>3894</v>
      </c>
      <c r="Y1277" s="25" t="s">
        <v>3895</v>
      </c>
      <c r="Z1277" s="83" t="s">
        <v>62</v>
      </c>
      <c r="AA1277" s="6" t="s">
        <v>3900</v>
      </c>
      <c r="AB1277" s="6">
        <v>9</v>
      </c>
      <c r="AC1277" s="5">
        <v>37</v>
      </c>
      <c r="AD1277" s="5" t="s">
        <v>79</v>
      </c>
      <c r="AE1277" s="5" t="s">
        <v>334</v>
      </c>
      <c r="AF1277" s="5">
        <v>12</v>
      </c>
      <c r="AG1277" s="5" t="s">
        <v>79</v>
      </c>
      <c r="AH1277" s="5" t="s">
        <v>116</v>
      </c>
      <c r="AK1277" s="6">
        <v>71.2</v>
      </c>
      <c r="AL1277" s="6" t="s">
        <v>80</v>
      </c>
      <c r="AM1277" s="6" t="s">
        <v>3695</v>
      </c>
      <c r="AN1277" s="6">
        <v>14.7</v>
      </c>
      <c r="AO1277" s="6" t="s">
        <v>80</v>
      </c>
      <c r="AP1277" s="6" t="s">
        <v>450</v>
      </c>
      <c r="BA1277" s="6">
        <v>25.4</v>
      </c>
      <c r="BB1277" s="6" t="s">
        <v>366</v>
      </c>
      <c r="BC1277" s="6" t="s">
        <v>3695</v>
      </c>
      <c r="BD1277" s="6">
        <v>3.3</v>
      </c>
      <c r="BE1277" s="6" t="s">
        <v>366</v>
      </c>
      <c r="BF1277" s="6" t="s">
        <v>450</v>
      </c>
      <c r="BQ1277" s="6" t="s">
        <v>3901</v>
      </c>
      <c r="BR1277" s="5" t="s">
        <v>3898</v>
      </c>
    </row>
    <row r="1278" spans="1:70" x14ac:dyDescent="0.25">
      <c r="A1278" s="91">
        <v>1192</v>
      </c>
      <c r="B1278" s="229" t="s">
        <v>3890</v>
      </c>
      <c r="C1278" s="259" t="s">
        <v>3891</v>
      </c>
      <c r="D1278" s="229" t="s">
        <v>3902</v>
      </c>
      <c r="E1278" s="3" t="s">
        <v>3549</v>
      </c>
      <c r="F1278" s="26" t="s">
        <v>102</v>
      </c>
      <c r="G1278" s="26" t="s">
        <v>55</v>
      </c>
      <c r="H1278" s="26" t="s">
        <v>56</v>
      </c>
      <c r="J1278" s="22">
        <v>40</v>
      </c>
      <c r="L1278" s="28" t="s">
        <v>57</v>
      </c>
      <c r="M1278" s="22" t="s">
        <v>58</v>
      </c>
      <c r="N1278" s="22" t="s">
        <v>830</v>
      </c>
      <c r="O1278" s="22" t="s">
        <v>59</v>
      </c>
      <c r="P1278" s="22" t="s">
        <v>3893</v>
      </c>
      <c r="T1278" s="23">
        <v>150</v>
      </c>
      <c r="V1278" s="25" t="s">
        <v>613</v>
      </c>
      <c r="W1278" s="65" t="s">
        <v>3894</v>
      </c>
      <c r="Y1278" s="25" t="s">
        <v>3895</v>
      </c>
      <c r="Z1278" s="83" t="s">
        <v>62</v>
      </c>
      <c r="AA1278" s="6" t="s">
        <v>3903</v>
      </c>
      <c r="AB1278" s="6">
        <v>4</v>
      </c>
      <c r="AC1278" s="5">
        <v>39</v>
      </c>
      <c r="AD1278" s="5" t="s">
        <v>79</v>
      </c>
      <c r="AE1278" s="5" t="s">
        <v>334</v>
      </c>
      <c r="AF1278" s="5">
        <v>11</v>
      </c>
      <c r="AG1278" s="5" t="s">
        <v>79</v>
      </c>
      <c r="AH1278" s="5" t="s">
        <v>116</v>
      </c>
      <c r="AK1278" s="6">
        <v>67.599999999999994</v>
      </c>
      <c r="AL1278" s="6" t="s">
        <v>80</v>
      </c>
      <c r="AM1278" s="6" t="s">
        <v>3695</v>
      </c>
      <c r="AN1278" s="6">
        <v>9</v>
      </c>
      <c r="AO1278" s="6" t="s">
        <v>80</v>
      </c>
      <c r="AP1278" s="6" t="s">
        <v>450</v>
      </c>
      <c r="BA1278" s="6">
        <v>23.6</v>
      </c>
      <c r="BB1278" s="6" t="s">
        <v>366</v>
      </c>
      <c r="BC1278" s="6" t="s">
        <v>3695</v>
      </c>
      <c r="BD1278" s="6">
        <v>2.7</v>
      </c>
      <c r="BE1278" s="6" t="s">
        <v>366</v>
      </c>
      <c r="BF1278" s="6" t="s">
        <v>450</v>
      </c>
      <c r="BQ1278" s="6" t="s">
        <v>3904</v>
      </c>
      <c r="BR1278" s="5" t="s">
        <v>3898</v>
      </c>
    </row>
    <row r="1279" spans="1:70" x14ac:dyDescent="0.25">
      <c r="A1279" s="91">
        <v>1193</v>
      </c>
      <c r="B1279" s="229" t="s">
        <v>3905</v>
      </c>
      <c r="C1279" s="259" t="s">
        <v>3906</v>
      </c>
      <c r="D1279" s="229" t="s">
        <v>3907</v>
      </c>
      <c r="E1279" s="3" t="s">
        <v>3549</v>
      </c>
      <c r="F1279" s="26" t="s">
        <v>102</v>
      </c>
      <c r="G1279" s="26" t="s">
        <v>55</v>
      </c>
      <c r="H1279" s="26" t="s">
        <v>534</v>
      </c>
      <c r="J1279" s="22">
        <v>40</v>
      </c>
      <c r="L1279" s="28" t="s">
        <v>57</v>
      </c>
      <c r="M1279" s="22" t="s">
        <v>58</v>
      </c>
      <c r="N1279" s="22" t="s">
        <v>830</v>
      </c>
      <c r="O1279" s="22" t="s">
        <v>59</v>
      </c>
      <c r="P1279" s="22" t="s">
        <v>3908</v>
      </c>
      <c r="Y1279" s="25" t="s">
        <v>3909</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3910</v>
      </c>
      <c r="BR1279" s="5" t="s">
        <v>723</v>
      </c>
    </row>
    <row r="1280" spans="1:70" x14ac:dyDescent="0.25">
      <c r="A1280" s="91">
        <v>1195</v>
      </c>
      <c r="B1280" s="229" t="s">
        <v>3911</v>
      </c>
      <c r="C1280" s="259" t="s">
        <v>3912</v>
      </c>
      <c r="D1280" s="229" t="s">
        <v>3913</v>
      </c>
      <c r="E1280" s="3" t="s">
        <v>3549</v>
      </c>
      <c r="F1280" s="26" t="s">
        <v>102</v>
      </c>
      <c r="G1280" s="26" t="s">
        <v>55</v>
      </c>
      <c r="H1280" s="26" t="s">
        <v>539</v>
      </c>
      <c r="J1280" s="22">
        <v>40</v>
      </c>
      <c r="L1280" s="28" t="s">
        <v>57</v>
      </c>
      <c r="M1280" s="22" t="s">
        <v>58</v>
      </c>
      <c r="N1280" s="22" t="s">
        <v>1440</v>
      </c>
      <c r="O1280" s="22" t="s">
        <v>59</v>
      </c>
      <c r="P1280" s="22" t="s">
        <v>3914</v>
      </c>
      <c r="Q1280" s="23" t="s">
        <v>3915</v>
      </c>
      <c r="R1280" s="23" t="s">
        <v>3916</v>
      </c>
      <c r="T1280" s="23">
        <v>200</v>
      </c>
      <c r="V1280" s="25" t="s">
        <v>642</v>
      </c>
      <c r="Y1280" s="25" t="s">
        <v>3917</v>
      </c>
      <c r="Z1280" s="83" t="s">
        <v>62</v>
      </c>
      <c r="AA1280" s="6" t="s">
        <v>3918</v>
      </c>
      <c r="AB1280" s="6">
        <v>0</v>
      </c>
      <c r="AC1280" s="5">
        <v>29.8</v>
      </c>
      <c r="AD1280" s="5" t="s">
        <v>79</v>
      </c>
      <c r="AE1280" s="5" t="s">
        <v>334</v>
      </c>
      <c r="AF1280" s="5">
        <v>1.59</v>
      </c>
      <c r="AG1280" s="5" t="s">
        <v>79</v>
      </c>
      <c r="AH1280" s="5" t="s">
        <v>1922</v>
      </c>
      <c r="AK1280" s="6">
        <v>75.23</v>
      </c>
      <c r="AL1280" s="6" t="s">
        <v>80</v>
      </c>
      <c r="AM1280" s="6" t="s">
        <v>334</v>
      </c>
      <c r="AN1280" s="6">
        <v>1.74</v>
      </c>
      <c r="AO1280" s="6" t="s">
        <v>80</v>
      </c>
      <c r="AP1280" s="6" t="s">
        <v>1922</v>
      </c>
      <c r="BA1280" s="6">
        <v>24.37</v>
      </c>
      <c r="BB1280" s="6" t="s">
        <v>366</v>
      </c>
      <c r="BC1280" s="6" t="s">
        <v>334</v>
      </c>
      <c r="BD1280" s="6">
        <v>0.46</v>
      </c>
      <c r="BE1280" s="6" t="s">
        <v>366</v>
      </c>
      <c r="BF1280" s="6" t="s">
        <v>1922</v>
      </c>
      <c r="BG1280" s="6">
        <v>18</v>
      </c>
      <c r="BH1280" s="6">
        <v>30</v>
      </c>
      <c r="BQ1280" s="6" t="s">
        <v>3919</v>
      </c>
      <c r="BR1280" s="5" t="s">
        <v>3920</v>
      </c>
    </row>
    <row r="1281" spans="1:70" x14ac:dyDescent="0.25">
      <c r="A1281" s="91">
        <v>1196</v>
      </c>
      <c r="B1281" s="229" t="s">
        <v>3921</v>
      </c>
      <c r="C1281" s="259" t="s">
        <v>3922</v>
      </c>
      <c r="D1281" s="229" t="s">
        <v>3923</v>
      </c>
      <c r="E1281" s="3" t="s">
        <v>3549</v>
      </c>
      <c r="F1281" s="26" t="s">
        <v>102</v>
      </c>
      <c r="G1281" s="26" t="s">
        <v>55</v>
      </c>
      <c r="H1281" s="26" t="s">
        <v>56</v>
      </c>
      <c r="J1281" s="22">
        <v>60</v>
      </c>
      <c r="L1281" s="28" t="s">
        <v>57</v>
      </c>
      <c r="M1281" s="22" t="s">
        <v>58</v>
      </c>
      <c r="N1281" s="22">
        <v>0</v>
      </c>
      <c r="O1281" s="22" t="s">
        <v>59</v>
      </c>
      <c r="P1281" s="22" t="s">
        <v>78</v>
      </c>
      <c r="V1281" s="25" t="s">
        <v>613</v>
      </c>
      <c r="W1281" s="65" t="s">
        <v>1953</v>
      </c>
      <c r="X1281" s="106" t="s">
        <v>3924</v>
      </c>
      <c r="Y1281" s="25" t="s">
        <v>3925</v>
      </c>
      <c r="Z1281" s="83" t="s">
        <v>62</v>
      </c>
      <c r="AA1281" s="6" t="s">
        <v>3926</v>
      </c>
      <c r="AB1281" s="6">
        <v>0</v>
      </c>
      <c r="AD1281" s="5" t="s">
        <v>79</v>
      </c>
      <c r="AI1281" s="5">
        <v>20</v>
      </c>
      <c r="AJ1281" s="5">
        <v>35</v>
      </c>
      <c r="BQ1281" s="6" t="s">
        <v>194</v>
      </c>
      <c r="BR1281" s="5" t="s">
        <v>3927</v>
      </c>
    </row>
    <row r="1282" spans="1:70" x14ac:dyDescent="0.25">
      <c r="A1282" s="91">
        <v>1197</v>
      </c>
      <c r="B1282" s="229" t="s">
        <v>3928</v>
      </c>
      <c r="C1282" s="259" t="s">
        <v>3929</v>
      </c>
      <c r="D1282" s="229" t="s">
        <v>3930</v>
      </c>
      <c r="E1282" s="3" t="s">
        <v>3549</v>
      </c>
      <c r="F1282" s="26" t="s">
        <v>102</v>
      </c>
      <c r="G1282" s="26" t="s">
        <v>55</v>
      </c>
      <c r="H1282" s="26" t="s">
        <v>56</v>
      </c>
      <c r="J1282" s="22">
        <v>40</v>
      </c>
      <c r="L1282" s="28" t="s">
        <v>57</v>
      </c>
      <c r="M1282" s="22" t="s">
        <v>58</v>
      </c>
      <c r="N1282" s="22">
        <v>0</v>
      </c>
      <c r="O1282" s="22" t="s">
        <v>59</v>
      </c>
      <c r="P1282" s="22" t="s">
        <v>78</v>
      </c>
      <c r="R1282" s="23" t="s">
        <v>3931</v>
      </c>
      <c r="T1282" s="23">
        <v>150</v>
      </c>
      <c r="V1282" s="25" t="s">
        <v>61</v>
      </c>
      <c r="W1282" s="65" t="s">
        <v>1953</v>
      </c>
      <c r="X1282" s="106" t="s">
        <v>415</v>
      </c>
      <c r="Y1282" s="25" t="s">
        <v>3932</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3933</v>
      </c>
    </row>
    <row r="1283" spans="1:70" x14ac:dyDescent="0.25">
      <c r="A1283" s="91">
        <v>1198</v>
      </c>
      <c r="B1283" s="229" t="s">
        <v>3928</v>
      </c>
      <c r="C1283" s="259" t="s">
        <v>3929</v>
      </c>
      <c r="D1283" s="229" t="s">
        <v>3934</v>
      </c>
      <c r="E1283" s="3" t="s">
        <v>3549</v>
      </c>
      <c r="F1283" s="26" t="s">
        <v>102</v>
      </c>
      <c r="G1283" s="26" t="s">
        <v>55</v>
      </c>
      <c r="H1283" s="26" t="s">
        <v>56</v>
      </c>
      <c r="J1283" s="22">
        <v>40</v>
      </c>
      <c r="L1283" s="28" t="s">
        <v>57</v>
      </c>
      <c r="M1283" s="22" t="s">
        <v>58</v>
      </c>
      <c r="N1283" s="22">
        <v>49</v>
      </c>
      <c r="O1283" s="22" t="s">
        <v>59</v>
      </c>
      <c r="P1283" s="22" t="s">
        <v>78</v>
      </c>
      <c r="R1283" s="23" t="s">
        <v>3931</v>
      </c>
      <c r="T1283" s="23">
        <v>150</v>
      </c>
      <c r="V1283" s="25" t="s">
        <v>61</v>
      </c>
      <c r="W1283" s="65" t="s">
        <v>1953</v>
      </c>
      <c r="X1283" s="106" t="s">
        <v>415</v>
      </c>
      <c r="Y1283" s="25" t="s">
        <v>3932</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3933</v>
      </c>
    </row>
    <row r="1284" spans="1:70" x14ac:dyDescent="0.25">
      <c r="A1284" s="91">
        <v>1199</v>
      </c>
      <c r="B1284" s="229" t="s">
        <v>3935</v>
      </c>
      <c r="C1284" s="259" t="s">
        <v>3936</v>
      </c>
      <c r="D1284" s="229" t="s">
        <v>3930</v>
      </c>
      <c r="E1284" s="3" t="s">
        <v>3549</v>
      </c>
      <c r="F1284" s="26" t="s">
        <v>102</v>
      </c>
      <c r="G1284" s="26" t="s">
        <v>55</v>
      </c>
      <c r="H1284" s="26" t="s">
        <v>56</v>
      </c>
      <c r="J1284" s="22">
        <v>40</v>
      </c>
      <c r="L1284" s="28" t="s">
        <v>57</v>
      </c>
      <c r="M1284" s="22" t="s">
        <v>58</v>
      </c>
      <c r="N1284" s="22">
        <v>0</v>
      </c>
      <c r="O1284" s="22" t="s">
        <v>59</v>
      </c>
      <c r="P1284" s="22" t="s">
        <v>78</v>
      </c>
      <c r="R1284" s="23" t="s">
        <v>3937</v>
      </c>
      <c r="T1284" s="23">
        <v>150</v>
      </c>
      <c r="V1284" s="25" t="s">
        <v>61</v>
      </c>
      <c r="W1284" s="65" t="s">
        <v>1953</v>
      </c>
      <c r="X1284" s="106" t="s">
        <v>415</v>
      </c>
      <c r="Y1284" s="25" t="s">
        <v>3938</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3933</v>
      </c>
    </row>
    <row r="1285" spans="1:70" x14ac:dyDescent="0.25">
      <c r="A1285" s="91">
        <v>1200</v>
      </c>
      <c r="B1285" s="229" t="s">
        <v>3935</v>
      </c>
      <c r="C1285" s="259" t="s">
        <v>3936</v>
      </c>
      <c r="D1285" s="229" t="s">
        <v>3939</v>
      </c>
      <c r="E1285" s="3" t="s">
        <v>3549</v>
      </c>
      <c r="F1285" s="26" t="s">
        <v>102</v>
      </c>
      <c r="G1285" s="26" t="s">
        <v>55</v>
      </c>
      <c r="H1285" s="26" t="s">
        <v>56</v>
      </c>
      <c r="J1285" s="22">
        <v>40</v>
      </c>
      <c r="L1285" s="28" t="s">
        <v>57</v>
      </c>
      <c r="M1285" s="22" t="s">
        <v>58</v>
      </c>
      <c r="N1285" s="22">
        <v>113</v>
      </c>
      <c r="O1285" s="22" t="s">
        <v>59</v>
      </c>
      <c r="P1285" s="22" t="s">
        <v>78</v>
      </c>
      <c r="R1285" s="23" t="s">
        <v>3937</v>
      </c>
      <c r="T1285" s="23">
        <v>150</v>
      </c>
      <c r="V1285" s="25" t="s">
        <v>61</v>
      </c>
      <c r="W1285" s="65" t="s">
        <v>1953</v>
      </c>
      <c r="X1285" s="106" t="s">
        <v>415</v>
      </c>
      <c r="Y1285" s="25" t="s">
        <v>3938</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3933</v>
      </c>
    </row>
    <row r="1286" spans="1:70" x14ac:dyDescent="0.25">
      <c r="A1286" s="91">
        <v>1201</v>
      </c>
      <c r="B1286" s="229" t="s">
        <v>3940</v>
      </c>
      <c r="C1286" s="259" t="s">
        <v>3941</v>
      </c>
      <c r="D1286" s="229" t="s">
        <v>3930</v>
      </c>
      <c r="E1286" s="3" t="s">
        <v>3549</v>
      </c>
      <c r="F1286" s="26" t="s">
        <v>102</v>
      </c>
      <c r="G1286" s="26" t="s">
        <v>55</v>
      </c>
      <c r="H1286" s="26" t="s">
        <v>56</v>
      </c>
      <c r="J1286" s="22">
        <v>20</v>
      </c>
      <c r="L1286" s="28" t="s">
        <v>57</v>
      </c>
      <c r="M1286" s="22" t="s">
        <v>58</v>
      </c>
      <c r="N1286" s="22">
        <v>0</v>
      </c>
      <c r="O1286" s="22" t="s">
        <v>59</v>
      </c>
      <c r="P1286" s="22" t="s">
        <v>78</v>
      </c>
      <c r="R1286" s="23" t="s">
        <v>3942</v>
      </c>
      <c r="T1286" s="23">
        <v>240</v>
      </c>
      <c r="V1286" s="25" t="s">
        <v>613</v>
      </c>
      <c r="W1286" s="65" t="s">
        <v>3943</v>
      </c>
      <c r="X1286" s="106" t="s">
        <v>3944</v>
      </c>
      <c r="Y1286" s="25" t="s">
        <v>3945</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3946</v>
      </c>
      <c r="BR1286" s="5" t="s">
        <v>3947</v>
      </c>
    </row>
    <row r="1287" spans="1:70" x14ac:dyDescent="0.25">
      <c r="A1287" s="91">
        <v>1202</v>
      </c>
      <c r="B1287" s="229" t="s">
        <v>3940</v>
      </c>
      <c r="C1287" s="259" t="s">
        <v>3941</v>
      </c>
      <c r="D1287" s="229" t="s">
        <v>3948</v>
      </c>
      <c r="E1287" s="3" t="s">
        <v>3549</v>
      </c>
      <c r="F1287" s="26" t="s">
        <v>102</v>
      </c>
      <c r="G1287" s="26" t="s">
        <v>55</v>
      </c>
      <c r="H1287" s="26" t="s">
        <v>56</v>
      </c>
      <c r="J1287" s="22">
        <v>20</v>
      </c>
      <c r="L1287" s="28" t="s">
        <v>57</v>
      </c>
      <c r="M1287" s="22" t="s">
        <v>58</v>
      </c>
      <c r="N1287" s="22">
        <v>0</v>
      </c>
      <c r="O1287" s="22" t="s">
        <v>59</v>
      </c>
      <c r="P1287" s="22" t="s">
        <v>78</v>
      </c>
      <c r="R1287" s="23" t="s">
        <v>3942</v>
      </c>
      <c r="T1287" s="23">
        <v>240</v>
      </c>
      <c r="V1287" s="25" t="s">
        <v>613</v>
      </c>
      <c r="W1287" s="65" t="s">
        <v>3943</v>
      </c>
      <c r="X1287" s="106" t="s">
        <v>3944</v>
      </c>
      <c r="Y1287" s="25" t="s">
        <v>3945</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3946</v>
      </c>
      <c r="BR1287" s="5" t="s">
        <v>3947</v>
      </c>
    </row>
    <row r="1288" spans="1:70" x14ac:dyDescent="0.25">
      <c r="A1288" s="91">
        <v>1203</v>
      </c>
      <c r="B1288" s="229" t="s">
        <v>3949</v>
      </c>
      <c r="C1288" s="259" t="s">
        <v>3950</v>
      </c>
      <c r="D1288" s="229" t="s">
        <v>3951</v>
      </c>
      <c r="E1288" s="3" t="s">
        <v>3549</v>
      </c>
      <c r="F1288" s="26" t="s">
        <v>102</v>
      </c>
      <c r="G1288" s="26" t="s">
        <v>55</v>
      </c>
      <c r="H1288" s="26" t="s">
        <v>65</v>
      </c>
      <c r="J1288" s="22">
        <v>9.9</v>
      </c>
      <c r="L1288" s="28" t="s">
        <v>57</v>
      </c>
      <c r="M1288" s="22" t="s">
        <v>77</v>
      </c>
      <c r="N1288" s="22">
        <v>0</v>
      </c>
      <c r="O1288" s="22" t="s">
        <v>59</v>
      </c>
      <c r="P1288" s="22" t="s">
        <v>78</v>
      </c>
      <c r="Q1288" s="23" t="s">
        <v>3564</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3380</v>
      </c>
      <c r="BR1288" s="5" t="s">
        <v>3952</v>
      </c>
    </row>
    <row r="1289" spans="1:70" x14ac:dyDescent="0.25">
      <c r="A1289" s="91">
        <v>1204</v>
      </c>
      <c r="B1289" s="229" t="s">
        <v>3949</v>
      </c>
      <c r="C1289" s="259" t="s">
        <v>3950</v>
      </c>
      <c r="D1289" s="229" t="s">
        <v>3953</v>
      </c>
      <c r="E1289" s="3" t="s">
        <v>3549</v>
      </c>
      <c r="F1289" s="26" t="s">
        <v>102</v>
      </c>
      <c r="G1289" s="26" t="s">
        <v>55</v>
      </c>
      <c r="H1289" s="26" t="s">
        <v>65</v>
      </c>
      <c r="J1289" s="22">
        <v>19.2</v>
      </c>
      <c r="L1289" s="28" t="s">
        <v>57</v>
      </c>
      <c r="M1289" s="22" t="s">
        <v>58</v>
      </c>
      <c r="N1289" s="22">
        <v>0</v>
      </c>
      <c r="O1289" s="22" t="s">
        <v>59</v>
      </c>
      <c r="P1289" s="22" t="s">
        <v>78</v>
      </c>
      <c r="Q1289" s="23" t="s">
        <v>3954</v>
      </c>
      <c r="R1289" s="23" t="s">
        <v>3955</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3380</v>
      </c>
      <c r="BR1289" s="5" t="s">
        <v>3952</v>
      </c>
    </row>
    <row r="1290" spans="1:70" x14ac:dyDescent="0.25">
      <c r="A1290" s="91">
        <v>1205</v>
      </c>
      <c r="B1290" s="229" t="s">
        <v>3949</v>
      </c>
      <c r="C1290" s="259" t="s">
        <v>3950</v>
      </c>
      <c r="D1290" s="229" t="s">
        <v>3956</v>
      </c>
      <c r="E1290" s="3" t="s">
        <v>3549</v>
      </c>
      <c r="F1290" s="26" t="s">
        <v>70</v>
      </c>
      <c r="G1290" s="26" t="s">
        <v>55</v>
      </c>
      <c r="H1290" s="26" t="s">
        <v>584</v>
      </c>
      <c r="J1290" s="22">
        <v>9.9</v>
      </c>
      <c r="L1290" s="28" t="s">
        <v>57</v>
      </c>
      <c r="M1290" s="22" t="s">
        <v>77</v>
      </c>
      <c r="N1290" s="22">
        <v>0</v>
      </c>
      <c r="O1290" s="22" t="s">
        <v>59</v>
      </c>
      <c r="P1290" s="22" t="s">
        <v>78</v>
      </c>
      <c r="Q1290" s="23" t="s">
        <v>3564</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3380</v>
      </c>
      <c r="BR1290" s="5" t="s">
        <v>3952</v>
      </c>
    </row>
    <row r="1291" spans="1:70" x14ac:dyDescent="0.25">
      <c r="A1291" s="91">
        <v>1206</v>
      </c>
      <c r="B1291" s="229" t="s">
        <v>3949</v>
      </c>
      <c r="C1291" s="259" t="s">
        <v>3950</v>
      </c>
      <c r="D1291" s="229" t="s">
        <v>3957</v>
      </c>
      <c r="E1291" s="3" t="s">
        <v>3549</v>
      </c>
      <c r="F1291" s="26" t="s">
        <v>70</v>
      </c>
      <c r="G1291" s="26" t="s">
        <v>55</v>
      </c>
      <c r="H1291" s="26" t="s">
        <v>584</v>
      </c>
      <c r="J1291" s="22">
        <v>19.2</v>
      </c>
      <c r="L1291" s="28" t="s">
        <v>57</v>
      </c>
      <c r="M1291" s="22" t="s">
        <v>58</v>
      </c>
      <c r="N1291" s="22">
        <v>0</v>
      </c>
      <c r="O1291" s="22" t="s">
        <v>59</v>
      </c>
      <c r="P1291" s="22" t="s">
        <v>78</v>
      </c>
      <c r="Q1291" s="23" t="s">
        <v>3954</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3380</v>
      </c>
      <c r="BR1291" s="5" t="s">
        <v>3952</v>
      </c>
    </row>
    <row r="1292" spans="1:70" x14ac:dyDescent="0.25">
      <c r="A1292" s="91">
        <v>440</v>
      </c>
      <c r="B1292" s="229" t="s">
        <v>4168</v>
      </c>
      <c r="C1292" s="259" t="s">
        <v>4169</v>
      </c>
      <c r="D1292" s="229" t="s">
        <v>4170</v>
      </c>
      <c r="E1292" s="3" t="s">
        <v>3549</v>
      </c>
      <c r="F1292" s="26" t="s">
        <v>102</v>
      </c>
      <c r="G1292" s="26" t="s">
        <v>55</v>
      </c>
      <c r="H1292" s="26" t="s">
        <v>167</v>
      </c>
      <c r="J1292" s="22">
        <v>40</v>
      </c>
      <c r="L1292" s="28" t="s">
        <v>57</v>
      </c>
      <c r="M1292" s="22" t="s">
        <v>58</v>
      </c>
      <c r="N1292" s="22">
        <v>0</v>
      </c>
      <c r="O1292" s="22" t="s">
        <v>59</v>
      </c>
      <c r="P1292" s="22" t="s">
        <v>78</v>
      </c>
      <c r="Z1292" s="83" t="s">
        <v>62</v>
      </c>
      <c r="AA1292" s="6">
        <v>18</v>
      </c>
      <c r="BQ1292" s="6" t="s">
        <v>3251</v>
      </c>
    </row>
    <row r="1293" spans="1:70" x14ac:dyDescent="0.25">
      <c r="A1293" s="91">
        <v>722</v>
      </c>
      <c r="B1293" s="229" t="s">
        <v>4171</v>
      </c>
      <c r="C1293" s="259" t="s">
        <v>4172</v>
      </c>
      <c r="D1293" s="229" t="s">
        <v>3776</v>
      </c>
      <c r="E1293" s="3" t="s">
        <v>3549</v>
      </c>
      <c r="F1293" s="26" t="s">
        <v>102</v>
      </c>
      <c r="G1293" s="26" t="s">
        <v>55</v>
      </c>
      <c r="H1293" s="26" t="s">
        <v>65</v>
      </c>
      <c r="J1293" s="22">
        <v>40</v>
      </c>
      <c r="L1293" s="28" t="s">
        <v>57</v>
      </c>
      <c r="M1293" s="22" t="s">
        <v>58</v>
      </c>
      <c r="N1293" s="22">
        <v>0</v>
      </c>
      <c r="O1293" s="22" t="s">
        <v>59</v>
      </c>
      <c r="P1293" s="22" t="s">
        <v>78</v>
      </c>
      <c r="V1293" s="25" t="s">
        <v>642</v>
      </c>
      <c r="Y1293" s="165" t="s">
        <v>4173</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3695</v>
      </c>
      <c r="BD1293" s="164">
        <v>2.6</v>
      </c>
      <c r="BE1293" s="164" t="s">
        <v>366</v>
      </c>
      <c r="BF1293" s="164" t="s">
        <v>450</v>
      </c>
      <c r="BQ1293" s="6" t="s">
        <v>4174</v>
      </c>
      <c r="BR1293" s="5" t="s">
        <v>1400</v>
      </c>
    </row>
    <row r="1294" spans="1:70" x14ac:dyDescent="0.25">
      <c r="A1294" s="91">
        <v>1348</v>
      </c>
      <c r="B1294" s="229" t="s">
        <v>3788</v>
      </c>
      <c r="C1294" s="259" t="s">
        <v>3789</v>
      </c>
      <c r="D1294" s="229" t="s">
        <v>3790</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3791</v>
      </c>
      <c r="BR1294" s="163" t="s">
        <v>3792</v>
      </c>
    </row>
    <row r="1295" spans="1:70" x14ac:dyDescent="0.25">
      <c r="A1295" s="91">
        <v>1349</v>
      </c>
      <c r="B1295" s="229" t="s">
        <v>3788</v>
      </c>
      <c r="C1295" s="259" t="s">
        <v>3789</v>
      </c>
      <c r="D1295" s="229" t="s">
        <v>3793</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3791</v>
      </c>
      <c r="BR1295" s="163" t="s">
        <v>3792</v>
      </c>
    </row>
    <row r="1296" spans="1:70" x14ac:dyDescent="0.25">
      <c r="A1296" s="91">
        <v>1350</v>
      </c>
      <c r="B1296" s="229" t="s">
        <v>3788</v>
      </c>
      <c r="C1296" s="259" t="s">
        <v>3789</v>
      </c>
      <c r="D1296" s="229" t="s">
        <v>3794</v>
      </c>
      <c r="E1296" s="123" t="s">
        <v>101</v>
      </c>
      <c r="F1296" s="179" t="s">
        <v>102</v>
      </c>
      <c r="G1296" s="179" t="s">
        <v>55</v>
      </c>
      <c r="H1296" s="179" t="s">
        <v>539</v>
      </c>
      <c r="I1296" s="179"/>
      <c r="J1296" s="176">
        <v>2</v>
      </c>
      <c r="K1296" s="180"/>
      <c r="L1296" s="180" t="s">
        <v>57</v>
      </c>
      <c r="M1296" s="176" t="s">
        <v>58</v>
      </c>
      <c r="N1296" s="176">
        <f>240-12</f>
        <v>228</v>
      </c>
      <c r="O1296" s="176" t="s">
        <v>59</v>
      </c>
      <c r="P1296" s="176" t="s">
        <v>4208</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3791</v>
      </c>
      <c r="BR1296" s="163" t="s">
        <v>3792</v>
      </c>
    </row>
    <row r="1297" spans="1:70" x14ac:dyDescent="0.25">
      <c r="A1297" s="91">
        <v>1351</v>
      </c>
      <c r="B1297" s="229" t="s">
        <v>3788</v>
      </c>
      <c r="C1297" s="259" t="s">
        <v>3789</v>
      </c>
      <c r="D1297" s="229" t="s">
        <v>3795</v>
      </c>
      <c r="E1297" s="123" t="s">
        <v>101</v>
      </c>
      <c r="F1297" s="179" t="s">
        <v>102</v>
      </c>
      <c r="G1297" s="179" t="s">
        <v>55</v>
      </c>
      <c r="H1297" s="179" t="s">
        <v>539</v>
      </c>
      <c r="I1297" s="179"/>
      <c r="J1297" s="176">
        <v>2</v>
      </c>
      <c r="K1297" s="180"/>
      <c r="L1297" s="180" t="s">
        <v>57</v>
      </c>
      <c r="M1297" s="176" t="s">
        <v>58</v>
      </c>
      <c r="N1297" s="176">
        <f>240-12</f>
        <v>228</v>
      </c>
      <c r="O1297" s="176" t="s">
        <v>59</v>
      </c>
      <c r="P1297" s="176" t="s">
        <v>4209</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3791</v>
      </c>
      <c r="BR1297" s="163" t="s">
        <v>3792</v>
      </c>
    </row>
    <row r="1298" spans="1:70" x14ac:dyDescent="0.25">
      <c r="A1298" s="91">
        <v>1352</v>
      </c>
      <c r="B1298" s="229" t="s">
        <v>3788</v>
      </c>
      <c r="C1298" s="259" t="s">
        <v>3789</v>
      </c>
      <c r="D1298" s="229" t="s">
        <v>3796</v>
      </c>
      <c r="E1298" s="123" t="s">
        <v>101</v>
      </c>
      <c r="F1298" s="179" t="s">
        <v>102</v>
      </c>
      <c r="G1298" s="179" t="s">
        <v>55</v>
      </c>
      <c r="H1298" s="179" t="s">
        <v>539</v>
      </c>
      <c r="I1298" s="179"/>
      <c r="J1298" s="176">
        <v>2</v>
      </c>
      <c r="K1298" s="180"/>
      <c r="L1298" s="180" t="s">
        <v>57</v>
      </c>
      <c r="M1298" s="176" t="s">
        <v>58</v>
      </c>
      <c r="N1298" s="176">
        <f>672-12</f>
        <v>660</v>
      </c>
      <c r="O1298" s="176" t="s">
        <v>59</v>
      </c>
      <c r="P1298" s="176" t="s">
        <v>4208</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3791</v>
      </c>
      <c r="BR1298" s="163" t="s">
        <v>3792</v>
      </c>
    </row>
    <row r="1299" spans="1:70" x14ac:dyDescent="0.25">
      <c r="A1299" s="91">
        <v>1353</v>
      </c>
      <c r="B1299" s="229" t="s">
        <v>3788</v>
      </c>
      <c r="C1299" s="259" t="s">
        <v>3789</v>
      </c>
      <c r="D1299" s="229" t="s">
        <v>3797</v>
      </c>
      <c r="E1299" s="123" t="s">
        <v>101</v>
      </c>
      <c r="F1299" s="179" t="s">
        <v>102</v>
      </c>
      <c r="G1299" s="179" t="s">
        <v>55</v>
      </c>
      <c r="H1299" s="179" t="s">
        <v>539</v>
      </c>
      <c r="I1299" s="179"/>
      <c r="J1299" s="176">
        <v>2</v>
      </c>
      <c r="K1299" s="180"/>
      <c r="L1299" s="180" t="s">
        <v>57</v>
      </c>
      <c r="M1299" s="176" t="s">
        <v>58</v>
      </c>
      <c r="N1299" s="176">
        <f>672-12</f>
        <v>660</v>
      </c>
      <c r="O1299" s="176" t="s">
        <v>59</v>
      </c>
      <c r="P1299" s="176" t="s">
        <v>4209</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3791</v>
      </c>
      <c r="BR1299" s="163" t="s">
        <v>3792</v>
      </c>
    </row>
    <row r="1300" spans="1:70" x14ac:dyDescent="0.25">
      <c r="A1300" s="91">
        <v>1354</v>
      </c>
      <c r="B1300" s="229" t="s">
        <v>4221</v>
      </c>
      <c r="C1300" s="259" t="s">
        <v>4220</v>
      </c>
      <c r="D1300" s="229" t="s">
        <v>1956</v>
      </c>
      <c r="E1300" s="123" t="s">
        <v>101</v>
      </c>
      <c r="F1300" s="179" t="s">
        <v>102</v>
      </c>
      <c r="J1300" s="22">
        <v>4</v>
      </c>
      <c r="L1300" s="180" t="s">
        <v>57</v>
      </c>
      <c r="M1300" s="22" t="s">
        <v>58</v>
      </c>
      <c r="N1300" s="22">
        <v>0</v>
      </c>
      <c r="O1300" s="22" t="s">
        <v>59</v>
      </c>
      <c r="P1300" s="22" t="s">
        <v>78</v>
      </c>
      <c r="R1300" s="23" t="s">
        <v>4226</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4225</v>
      </c>
    </row>
    <row r="1301" spans="1:70" x14ac:dyDescent="0.25">
      <c r="A1301" s="91">
        <v>1355</v>
      </c>
      <c r="B1301" s="229" t="s">
        <v>4221</v>
      </c>
      <c r="C1301" s="259" t="s">
        <v>4220</v>
      </c>
      <c r="D1301" s="229" t="s">
        <v>4222</v>
      </c>
      <c r="E1301" s="123" t="s">
        <v>101</v>
      </c>
      <c r="F1301" s="179" t="s">
        <v>102</v>
      </c>
      <c r="J1301" s="22">
        <v>4</v>
      </c>
      <c r="L1301" s="180" t="s">
        <v>57</v>
      </c>
      <c r="M1301" s="176" t="s">
        <v>58</v>
      </c>
      <c r="N1301" s="22">
        <v>336</v>
      </c>
      <c r="O1301" s="22" t="s">
        <v>59</v>
      </c>
      <c r="P1301" s="22" t="s">
        <v>78</v>
      </c>
      <c r="R1301" s="177" t="s">
        <v>4226</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4225</v>
      </c>
    </row>
    <row r="1302" spans="1:70" x14ac:dyDescent="0.25">
      <c r="A1302" s="91">
        <v>1356</v>
      </c>
      <c r="B1302" s="229" t="s">
        <v>4221</v>
      </c>
      <c r="C1302" s="259" t="s">
        <v>4220</v>
      </c>
      <c r="D1302" s="229" t="s">
        <v>4223</v>
      </c>
      <c r="E1302" s="123" t="s">
        <v>101</v>
      </c>
      <c r="F1302" s="179" t="s">
        <v>102</v>
      </c>
      <c r="J1302" s="22">
        <v>4</v>
      </c>
      <c r="L1302" s="180" t="s">
        <v>57</v>
      </c>
      <c r="M1302" s="176" t="s">
        <v>58</v>
      </c>
      <c r="N1302" s="176">
        <v>336</v>
      </c>
      <c r="O1302" s="22" t="s">
        <v>59</v>
      </c>
      <c r="P1302" s="22" t="s">
        <v>78</v>
      </c>
      <c r="R1302" s="177" t="s">
        <v>4226</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4225</v>
      </c>
    </row>
    <row r="1303" spans="1:70" x14ac:dyDescent="0.25">
      <c r="A1303" s="91">
        <v>1357</v>
      </c>
      <c r="B1303" s="229" t="s">
        <v>4221</v>
      </c>
      <c r="C1303" s="259" t="s">
        <v>4220</v>
      </c>
      <c r="D1303" s="229" t="s">
        <v>4224</v>
      </c>
      <c r="E1303" s="123" t="s">
        <v>101</v>
      </c>
      <c r="F1303" s="179" t="s">
        <v>102</v>
      </c>
      <c r="J1303" s="22">
        <v>4</v>
      </c>
      <c r="L1303" s="180" t="s">
        <v>57</v>
      </c>
      <c r="M1303" s="176" t="s">
        <v>58</v>
      </c>
      <c r="N1303" s="176">
        <v>336</v>
      </c>
      <c r="O1303" s="22" t="s">
        <v>59</v>
      </c>
      <c r="P1303" s="22" t="s">
        <v>78</v>
      </c>
      <c r="R1303" s="177" t="s">
        <v>4226</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4225</v>
      </c>
    </row>
    <row r="1304" spans="1:70" x14ac:dyDescent="0.25">
      <c r="A1304" s="91">
        <v>1358</v>
      </c>
      <c r="B1304" s="231" t="s">
        <v>721</v>
      </c>
      <c r="C1304" s="259" t="s">
        <v>4243</v>
      </c>
      <c r="D1304" s="231" t="s">
        <v>4238</v>
      </c>
      <c r="E1304" s="123" t="s">
        <v>4235</v>
      </c>
      <c r="F1304" s="179" t="s">
        <v>4236</v>
      </c>
      <c r="G1304" s="179" t="s">
        <v>55</v>
      </c>
      <c r="H1304" s="179" t="s">
        <v>1944</v>
      </c>
      <c r="I1304" s="179" t="s">
        <v>4244</v>
      </c>
      <c r="J1304" s="176">
        <v>600</v>
      </c>
      <c r="K1304" s="180"/>
      <c r="L1304" s="180" t="s">
        <v>57</v>
      </c>
      <c r="M1304" s="176" t="s">
        <v>58</v>
      </c>
      <c r="N1304" s="176" t="s">
        <v>4249</v>
      </c>
      <c r="O1304" s="176" t="s">
        <v>59</v>
      </c>
      <c r="P1304" s="176" t="s">
        <v>4251</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x14ac:dyDescent="0.25">
      <c r="A1305" s="91">
        <v>1359</v>
      </c>
      <c r="B1305" s="231" t="s">
        <v>721</v>
      </c>
      <c r="C1305" s="259" t="s">
        <v>4243</v>
      </c>
      <c r="D1305" s="231" t="s">
        <v>4242</v>
      </c>
      <c r="E1305" s="123" t="s">
        <v>4237</v>
      </c>
      <c r="F1305" s="179" t="s">
        <v>4236</v>
      </c>
      <c r="G1305" s="179" t="s">
        <v>55</v>
      </c>
      <c r="H1305" s="179" t="s">
        <v>1944</v>
      </c>
      <c r="I1305" s="179" t="s">
        <v>4244</v>
      </c>
      <c r="J1305" s="22">
        <v>600</v>
      </c>
      <c r="L1305" s="180" t="s">
        <v>57</v>
      </c>
      <c r="M1305" s="176" t="s">
        <v>58</v>
      </c>
      <c r="N1305" s="176" t="s">
        <v>4249</v>
      </c>
      <c r="O1305" s="22" t="s">
        <v>59</v>
      </c>
      <c r="P1305" s="176" t="s">
        <v>4251</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x14ac:dyDescent="0.25">
      <c r="A1306" s="91">
        <v>1360</v>
      </c>
      <c r="B1306" s="229" t="s">
        <v>4239</v>
      </c>
      <c r="C1306" s="259" t="s">
        <v>4241</v>
      </c>
      <c r="D1306" s="231" t="s">
        <v>4238</v>
      </c>
      <c r="E1306" s="3" t="s">
        <v>4235</v>
      </c>
      <c r="F1306" s="179" t="s">
        <v>4236</v>
      </c>
      <c r="G1306" s="179" t="s">
        <v>55</v>
      </c>
      <c r="H1306" s="179" t="s">
        <v>1944</v>
      </c>
      <c r="I1306" s="179" t="s">
        <v>4240</v>
      </c>
      <c r="J1306" s="22">
        <v>600</v>
      </c>
      <c r="L1306" s="180" t="s">
        <v>57</v>
      </c>
      <c r="M1306" s="176" t="s">
        <v>58</v>
      </c>
      <c r="N1306" s="176" t="s">
        <v>4250</v>
      </c>
      <c r="O1306" s="22" t="s">
        <v>59</v>
      </c>
      <c r="P1306" s="176" t="s">
        <v>4252</v>
      </c>
      <c r="Q1306" s="177" t="s">
        <v>53</v>
      </c>
      <c r="Z1306" s="167" t="s">
        <v>62</v>
      </c>
      <c r="AA1306" s="6">
        <v>8</v>
      </c>
      <c r="AB1306" s="6">
        <v>0</v>
      </c>
      <c r="AD1306" s="5" t="s">
        <v>79</v>
      </c>
      <c r="AI1306" s="5">
        <v>22</v>
      </c>
      <c r="AJ1306" s="5">
        <v>26</v>
      </c>
      <c r="AO1306" s="6" t="s">
        <v>80</v>
      </c>
      <c r="AQ1306" s="6">
        <v>67</v>
      </c>
      <c r="AR1306" s="6">
        <v>84</v>
      </c>
      <c r="BR1306" s="163"/>
    </row>
    <row r="1307" spans="1:70" x14ac:dyDescent="0.25">
      <c r="A1307" s="91">
        <v>1361</v>
      </c>
      <c r="B1307" s="229" t="s">
        <v>4253</v>
      </c>
      <c r="C1307" s="259" t="s">
        <v>4254</v>
      </c>
      <c r="D1307" s="229" t="s">
        <v>4264</v>
      </c>
      <c r="E1307" s="123" t="s">
        <v>101</v>
      </c>
      <c r="F1307" s="179" t="s">
        <v>102</v>
      </c>
      <c r="G1307" s="179" t="s">
        <v>55</v>
      </c>
      <c r="H1307" s="26" t="s">
        <v>4255</v>
      </c>
      <c r="I1307" s="179" t="s">
        <v>4256</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2082</v>
      </c>
    </row>
    <row r="1308" spans="1:70" x14ac:dyDescent="0.25">
      <c r="A1308" s="91">
        <v>1362</v>
      </c>
      <c r="B1308" s="229" t="s">
        <v>4253</v>
      </c>
      <c r="C1308" s="259" t="s">
        <v>4254</v>
      </c>
      <c r="D1308" s="231" t="s">
        <v>204</v>
      </c>
      <c r="E1308" s="123" t="s">
        <v>101</v>
      </c>
      <c r="F1308" s="179" t="s">
        <v>102</v>
      </c>
      <c r="G1308" s="179" t="s">
        <v>55</v>
      </c>
      <c r="H1308" s="179" t="s">
        <v>4255</v>
      </c>
      <c r="I1308" s="26" t="s">
        <v>4256</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2082</v>
      </c>
    </row>
    <row r="1309" spans="1:70" ht="20.399999999999999" customHeight="1" x14ac:dyDescent="0.25">
      <c r="A1309" s="91">
        <v>1363</v>
      </c>
      <c r="B1309" s="229" t="s">
        <v>4253</v>
      </c>
      <c r="C1309" s="259" t="s">
        <v>4254</v>
      </c>
      <c r="D1309" s="231" t="s">
        <v>53</v>
      </c>
      <c r="E1309" s="3" t="s">
        <v>53</v>
      </c>
      <c r="F1309" s="179" t="s">
        <v>102</v>
      </c>
      <c r="G1309" s="179" t="s">
        <v>55</v>
      </c>
      <c r="H1309" s="26" t="s">
        <v>4262</v>
      </c>
      <c r="J1309" s="22">
        <v>600</v>
      </c>
      <c r="L1309" s="28" t="s">
        <v>57</v>
      </c>
      <c r="M1309" s="176" t="s">
        <v>58</v>
      </c>
      <c r="N1309" s="22" t="s">
        <v>4265</v>
      </c>
      <c r="O1309" s="22" t="s">
        <v>59</v>
      </c>
      <c r="P1309" s="22" t="s">
        <v>4266</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2082</v>
      </c>
    </row>
    <row r="1310" spans="1:70" ht="13.8" x14ac:dyDescent="0.25">
      <c r="A1310" s="91">
        <v>1364</v>
      </c>
      <c r="B1310" s="229" t="s">
        <v>4277</v>
      </c>
      <c r="C1310" s="266" t="s">
        <v>4278</v>
      </c>
      <c r="D1310" s="229" t="s">
        <v>4284</v>
      </c>
      <c r="E1310" s="3" t="s">
        <v>1146</v>
      </c>
      <c r="F1310" s="26" t="s">
        <v>102</v>
      </c>
      <c r="G1310" s="26" t="s">
        <v>55</v>
      </c>
      <c r="H1310" s="26" t="s">
        <v>4279</v>
      </c>
      <c r="J1310" s="22">
        <v>400</v>
      </c>
      <c r="L1310" s="28" t="s">
        <v>57</v>
      </c>
      <c r="M1310" s="22" t="s">
        <v>77</v>
      </c>
      <c r="N1310" s="22">
        <v>0</v>
      </c>
      <c r="O1310" s="22" t="s">
        <v>59</v>
      </c>
      <c r="P1310" s="22" t="s">
        <v>78</v>
      </c>
      <c r="R1310" s="23" t="s">
        <v>4280</v>
      </c>
      <c r="S1310" s="24">
        <v>60</v>
      </c>
      <c r="V1310" s="25" t="s">
        <v>61</v>
      </c>
      <c r="W1310" s="65">
        <v>2</v>
      </c>
      <c r="X1310" s="106" t="s">
        <v>202</v>
      </c>
      <c r="Y1310" s="165" t="s">
        <v>4289</v>
      </c>
      <c r="Z1310" s="83" t="s">
        <v>62</v>
      </c>
      <c r="AA1310" s="6">
        <v>9</v>
      </c>
      <c r="AB1310" s="6">
        <v>4</v>
      </c>
      <c r="AI1310" s="5">
        <v>19</v>
      </c>
      <c r="AJ1310" s="5">
        <v>25</v>
      </c>
      <c r="AQ1310" s="6">
        <v>52</v>
      </c>
      <c r="AR1310" s="6">
        <v>92</v>
      </c>
      <c r="BR1310" s="5" t="s">
        <v>4281</v>
      </c>
    </row>
    <row r="1311" spans="1:70" s="122" customFormat="1" x14ac:dyDescent="0.25">
      <c r="A1311" s="91">
        <v>1365</v>
      </c>
      <c r="B1311" s="229" t="s">
        <v>4277</v>
      </c>
      <c r="C1311" s="259" t="s">
        <v>4278</v>
      </c>
      <c r="D1311" s="229" t="s">
        <v>4285</v>
      </c>
      <c r="E1311" s="123" t="s">
        <v>1146</v>
      </c>
      <c r="F1311" s="179" t="s">
        <v>102</v>
      </c>
      <c r="G1311" s="179" t="s">
        <v>55</v>
      </c>
      <c r="H1311" s="179" t="s">
        <v>4279</v>
      </c>
      <c r="I1311" s="179"/>
      <c r="J1311" s="176">
        <v>400</v>
      </c>
      <c r="K1311" s="180"/>
      <c r="L1311" s="180" t="s">
        <v>57</v>
      </c>
      <c r="M1311" s="176" t="s">
        <v>58</v>
      </c>
      <c r="N1311" s="176">
        <v>0</v>
      </c>
      <c r="O1311" s="176" t="s">
        <v>59</v>
      </c>
      <c r="P1311" s="176" t="s">
        <v>78</v>
      </c>
      <c r="Q1311" s="177"/>
      <c r="R1311" s="177" t="s">
        <v>4287</v>
      </c>
      <c r="S1311" s="178"/>
      <c r="T1311" s="177"/>
      <c r="U1311" s="177"/>
      <c r="V1311" s="165" t="s">
        <v>61</v>
      </c>
      <c r="W1311" s="166">
        <v>2</v>
      </c>
      <c r="X1311" s="106" t="s">
        <v>4288</v>
      </c>
      <c r="Y1311" s="165" t="s">
        <v>4289</v>
      </c>
      <c r="Z1311" s="167" t="s">
        <v>62</v>
      </c>
      <c r="AA1311" s="164">
        <v>9</v>
      </c>
      <c r="AB1311" s="164">
        <v>4</v>
      </c>
      <c r="AC1311" s="163"/>
      <c r="AD1311" s="163"/>
      <c r="AE1311" s="163"/>
      <c r="AF1311" s="163"/>
      <c r="AG1311" s="163"/>
      <c r="AH1311" s="163"/>
      <c r="AI1311" s="163">
        <v>19</v>
      </c>
      <c r="AJ1311" s="163">
        <v>25</v>
      </c>
      <c r="AK1311" s="164"/>
      <c r="AL1311" s="164"/>
      <c r="AM1311" s="164"/>
      <c r="AN1311" s="164"/>
      <c r="AO1311" s="164"/>
      <c r="AP1311" s="164"/>
      <c r="AQ1311" s="164">
        <v>52</v>
      </c>
      <c r="AR1311" s="164">
        <v>92</v>
      </c>
      <c r="AS1311" s="163"/>
      <c r="AT1311" s="163"/>
      <c r="AU1311" s="163"/>
      <c r="AV1311" s="163"/>
      <c r="AW1311" s="163"/>
      <c r="AX1311" s="163"/>
      <c r="AY1311" s="163"/>
      <c r="AZ1311" s="163"/>
      <c r="BA1311" s="164"/>
      <c r="BB1311" s="164"/>
      <c r="BC1311" s="164"/>
      <c r="BD1311" s="164"/>
      <c r="BE1311" s="164"/>
      <c r="BF1311" s="164"/>
      <c r="BG1311" s="164"/>
      <c r="BH1311" s="164"/>
      <c r="BI1311" s="163"/>
      <c r="BJ1311" s="163"/>
      <c r="BK1311" s="163"/>
      <c r="BL1311" s="163"/>
      <c r="BM1311" s="163"/>
      <c r="BN1311" s="163"/>
      <c r="BO1311" s="163"/>
      <c r="BP1311" s="163"/>
      <c r="BQ1311" s="164"/>
      <c r="BR1311" s="163" t="s">
        <v>4281</v>
      </c>
    </row>
    <row r="1312" spans="1:70" x14ac:dyDescent="0.25">
      <c r="A1312" s="91">
        <v>1366</v>
      </c>
      <c r="B1312" s="229" t="s">
        <v>4282</v>
      </c>
      <c r="C1312" s="259" t="s">
        <v>4283</v>
      </c>
      <c r="D1312" s="229" t="s">
        <v>4291</v>
      </c>
      <c r="E1312" s="123" t="s">
        <v>1146</v>
      </c>
      <c r="F1312" s="179" t="s">
        <v>102</v>
      </c>
      <c r="G1312" s="179" t="s">
        <v>55</v>
      </c>
      <c r="H1312" s="179" t="s">
        <v>4286</v>
      </c>
      <c r="J1312" s="22">
        <v>50</v>
      </c>
      <c r="L1312" s="180" t="s">
        <v>57</v>
      </c>
      <c r="M1312" s="22" t="s">
        <v>77</v>
      </c>
      <c r="N1312" s="22">
        <v>0</v>
      </c>
      <c r="O1312" s="22" t="s">
        <v>59</v>
      </c>
      <c r="P1312" s="22" t="s">
        <v>78</v>
      </c>
      <c r="Y1312" s="165"/>
      <c r="Z1312" s="167" t="s">
        <v>62</v>
      </c>
      <c r="AA1312" s="6">
        <v>12</v>
      </c>
      <c r="AB1312" s="6">
        <v>0</v>
      </c>
      <c r="BR1312" s="5" t="s">
        <v>4290</v>
      </c>
    </row>
    <row r="1313" spans="1:70" x14ac:dyDescent="0.25">
      <c r="A1313" s="91">
        <v>1367</v>
      </c>
      <c r="B1313" s="229" t="s">
        <v>4282</v>
      </c>
      <c r="C1313" s="259" t="s">
        <v>4283</v>
      </c>
      <c r="D1313" s="229" t="s">
        <v>4295</v>
      </c>
      <c r="E1313" s="123" t="s">
        <v>1146</v>
      </c>
      <c r="F1313" s="179" t="s">
        <v>102</v>
      </c>
      <c r="G1313" s="179" t="s">
        <v>55</v>
      </c>
      <c r="H1313" s="26" t="s">
        <v>4286</v>
      </c>
      <c r="J1313" s="176">
        <v>50</v>
      </c>
      <c r="K1313" s="180"/>
      <c r="L1313" s="180" t="s">
        <v>57</v>
      </c>
      <c r="M1313" s="22" t="s">
        <v>58</v>
      </c>
      <c r="N1313" s="22">
        <v>0</v>
      </c>
      <c r="O1313" s="22" t="s">
        <v>59</v>
      </c>
      <c r="P1313" s="176" t="s">
        <v>78</v>
      </c>
      <c r="Y1313" s="165"/>
      <c r="Z1313" s="167" t="s">
        <v>62</v>
      </c>
      <c r="AA1313" s="6">
        <v>12</v>
      </c>
      <c r="AB1313" s="6">
        <v>0</v>
      </c>
      <c r="BR1313" s="163" t="s">
        <v>4290</v>
      </c>
    </row>
    <row r="1314" spans="1:70" x14ac:dyDescent="0.25">
      <c r="A1314" s="91">
        <v>1368</v>
      </c>
      <c r="B1314" s="229" t="s">
        <v>4282</v>
      </c>
      <c r="C1314" s="259" t="s">
        <v>4283</v>
      </c>
      <c r="D1314" s="229" t="s">
        <v>4292</v>
      </c>
      <c r="E1314" s="123" t="s">
        <v>1146</v>
      </c>
      <c r="F1314" s="179" t="s">
        <v>102</v>
      </c>
      <c r="G1314" s="179" t="s">
        <v>55</v>
      </c>
      <c r="H1314" s="179" t="s">
        <v>274</v>
      </c>
      <c r="J1314" s="22">
        <v>200</v>
      </c>
      <c r="L1314" s="180" t="s">
        <v>57</v>
      </c>
      <c r="M1314" s="176" t="s">
        <v>58</v>
      </c>
      <c r="N1314" s="176" t="s">
        <v>4296</v>
      </c>
      <c r="O1314" s="176" t="s">
        <v>59</v>
      </c>
      <c r="P1314" s="22" t="s">
        <v>4297</v>
      </c>
      <c r="R1314" s="177" t="s">
        <v>1135</v>
      </c>
      <c r="Z1314" s="167" t="s">
        <v>62</v>
      </c>
      <c r="AA1314" s="6">
        <v>15</v>
      </c>
      <c r="BR1314" s="163" t="s">
        <v>4290</v>
      </c>
    </row>
    <row r="1315" spans="1:70" x14ac:dyDescent="0.25">
      <c r="A1315" s="91">
        <v>1369</v>
      </c>
      <c r="B1315" s="229" t="s">
        <v>4282</v>
      </c>
      <c r="C1315" s="259" t="s">
        <v>4283</v>
      </c>
      <c r="D1315" s="229" t="s">
        <v>4293</v>
      </c>
      <c r="E1315" s="123" t="s">
        <v>1146</v>
      </c>
      <c r="F1315" s="179" t="s">
        <v>102</v>
      </c>
      <c r="G1315" s="179" t="s">
        <v>55</v>
      </c>
      <c r="H1315" s="26" t="s">
        <v>274</v>
      </c>
      <c r="J1315" s="22">
        <v>300</v>
      </c>
      <c r="L1315" s="180" t="s">
        <v>57</v>
      </c>
      <c r="M1315" s="176" t="s">
        <v>58</v>
      </c>
      <c r="N1315" s="176" t="s">
        <v>4296</v>
      </c>
      <c r="O1315" s="176" t="s">
        <v>59</v>
      </c>
      <c r="P1315" s="176" t="s">
        <v>4297</v>
      </c>
      <c r="R1315" s="177" t="s">
        <v>1135</v>
      </c>
      <c r="Z1315" s="167" t="s">
        <v>62</v>
      </c>
      <c r="AA1315" s="6">
        <v>15</v>
      </c>
      <c r="BR1315" s="163" t="s">
        <v>4290</v>
      </c>
    </row>
    <row r="1316" spans="1:70" x14ac:dyDescent="0.25">
      <c r="A1316" s="91">
        <v>1370</v>
      </c>
      <c r="B1316" s="229" t="s">
        <v>4282</v>
      </c>
      <c r="C1316" s="259" t="s">
        <v>4283</v>
      </c>
      <c r="D1316" s="229" t="s">
        <v>4294</v>
      </c>
      <c r="E1316" s="123" t="s">
        <v>1146</v>
      </c>
      <c r="F1316" s="179" t="s">
        <v>102</v>
      </c>
      <c r="G1316" s="179" t="s">
        <v>55</v>
      </c>
      <c r="H1316" s="26" t="s">
        <v>274</v>
      </c>
      <c r="J1316" s="22">
        <v>400</v>
      </c>
      <c r="L1316" s="180" t="s">
        <v>57</v>
      </c>
      <c r="M1316" s="176" t="s">
        <v>58</v>
      </c>
      <c r="N1316" s="176" t="s">
        <v>4296</v>
      </c>
      <c r="O1316" s="176" t="s">
        <v>59</v>
      </c>
      <c r="P1316" s="176" t="s">
        <v>4297</v>
      </c>
      <c r="R1316" s="23" t="s">
        <v>1135</v>
      </c>
      <c r="Z1316" s="167" t="s">
        <v>62</v>
      </c>
      <c r="AA1316" s="164">
        <v>15</v>
      </c>
      <c r="BR1316" s="163" t="s">
        <v>4290</v>
      </c>
    </row>
    <row r="1317" spans="1:70" ht="13.8" x14ac:dyDescent="0.25">
      <c r="A1317" s="91">
        <v>1371</v>
      </c>
      <c r="B1317" s="229" t="s">
        <v>4300</v>
      </c>
      <c r="C1317" s="266" t="s">
        <v>4299</v>
      </c>
      <c r="D1317" s="229" t="s">
        <v>4301</v>
      </c>
      <c r="E1317" s="123" t="s">
        <v>1146</v>
      </c>
      <c r="F1317" s="179" t="s">
        <v>102</v>
      </c>
      <c r="G1317" s="179" t="s">
        <v>55</v>
      </c>
      <c r="H1317" s="179" t="s">
        <v>4279</v>
      </c>
      <c r="J1317" s="176">
        <v>400</v>
      </c>
      <c r="L1317" s="180" t="s">
        <v>57</v>
      </c>
      <c r="M1317" s="22" t="s">
        <v>77</v>
      </c>
      <c r="N1317" s="22">
        <v>0</v>
      </c>
      <c r="O1317" s="22" t="s">
        <v>59</v>
      </c>
      <c r="P1317" s="22" t="s">
        <v>78</v>
      </c>
      <c r="S1317" s="24">
        <v>60</v>
      </c>
      <c r="V1317" s="25" t="s">
        <v>61</v>
      </c>
      <c r="W1317" s="65">
        <v>3</v>
      </c>
      <c r="X1317" s="106" t="s">
        <v>4302</v>
      </c>
      <c r="Z1317" s="167" t="s">
        <v>62</v>
      </c>
      <c r="AA1317" s="6">
        <v>9</v>
      </c>
      <c r="AB1317" s="6">
        <v>3</v>
      </c>
      <c r="AI1317" s="5">
        <v>19</v>
      </c>
      <c r="AJ1317" s="5">
        <v>26</v>
      </c>
      <c r="AQ1317" s="6">
        <v>54</v>
      </c>
      <c r="AR1317" s="6">
        <v>98</v>
      </c>
      <c r="BR1317" s="163" t="s">
        <v>4303</v>
      </c>
    </row>
    <row r="1318" spans="1:70" x14ac:dyDescent="0.25">
      <c r="A1318" s="91">
        <v>1372</v>
      </c>
      <c r="B1318" s="229" t="s">
        <v>4300</v>
      </c>
      <c r="C1318" s="259" t="s">
        <v>4299</v>
      </c>
      <c r="D1318" s="229" t="s">
        <v>4304</v>
      </c>
      <c r="E1318" s="123" t="s">
        <v>1146</v>
      </c>
      <c r="F1318" s="179" t="s">
        <v>102</v>
      </c>
      <c r="G1318" s="179" t="s">
        <v>55</v>
      </c>
      <c r="H1318" s="179" t="s">
        <v>4279</v>
      </c>
      <c r="J1318" s="22">
        <v>400</v>
      </c>
      <c r="L1318" s="180" t="s">
        <v>57</v>
      </c>
      <c r="M1318" s="22" t="s">
        <v>58</v>
      </c>
      <c r="N1318" s="22">
        <v>0</v>
      </c>
      <c r="O1318" s="22" t="s">
        <v>59</v>
      </c>
      <c r="P1318" s="22" t="s">
        <v>78</v>
      </c>
      <c r="R1318" s="23" t="s">
        <v>4287</v>
      </c>
      <c r="V1318" s="165" t="s">
        <v>61</v>
      </c>
      <c r="W1318" s="65">
        <v>3</v>
      </c>
      <c r="X1318" s="106" t="s">
        <v>205</v>
      </c>
      <c r="Z1318" s="167" t="s">
        <v>62</v>
      </c>
      <c r="AA1318" s="6">
        <v>9</v>
      </c>
      <c r="AB1318" s="6">
        <v>3</v>
      </c>
      <c r="AI1318" s="5">
        <v>19</v>
      </c>
      <c r="AJ1318" s="5">
        <v>26</v>
      </c>
      <c r="AQ1318" s="6">
        <v>54</v>
      </c>
      <c r="AR1318" s="6">
        <v>98</v>
      </c>
      <c r="BR1318" s="163" t="s">
        <v>4303</v>
      </c>
    </row>
    <row r="1319" spans="1:70" x14ac:dyDescent="0.25">
      <c r="A1319" s="91">
        <v>1373</v>
      </c>
      <c r="B1319" s="229" t="s">
        <v>4306</v>
      </c>
      <c r="C1319" s="259" t="s">
        <v>4305</v>
      </c>
      <c r="D1319" s="229" t="s">
        <v>4284</v>
      </c>
      <c r="E1319" s="3" t="s">
        <v>1146</v>
      </c>
      <c r="F1319" s="26" t="s">
        <v>102</v>
      </c>
      <c r="G1319" s="26" t="s">
        <v>55</v>
      </c>
      <c r="H1319" s="26" t="s">
        <v>584</v>
      </c>
      <c r="J1319" s="22">
        <v>100</v>
      </c>
      <c r="L1319" s="28" t="s">
        <v>57</v>
      </c>
      <c r="M1319" s="22" t="s">
        <v>77</v>
      </c>
      <c r="N1319" s="22">
        <v>0</v>
      </c>
      <c r="O1319" s="22" t="s">
        <v>59</v>
      </c>
      <c r="P1319" s="22" t="s">
        <v>78</v>
      </c>
      <c r="S1319" s="24">
        <v>30</v>
      </c>
      <c r="Z1319" s="83" t="s">
        <v>62</v>
      </c>
      <c r="AA1319" s="6">
        <v>6</v>
      </c>
      <c r="AB1319" s="6">
        <v>3</v>
      </c>
      <c r="BR1319" s="163" t="s">
        <v>4290</v>
      </c>
    </row>
    <row r="1320" spans="1:70" x14ac:dyDescent="0.25">
      <c r="A1320" s="91">
        <v>1374</v>
      </c>
      <c r="B1320" s="229" t="s">
        <v>4309</v>
      </c>
      <c r="C1320" s="259" t="s">
        <v>4307</v>
      </c>
      <c r="D1320" s="229" t="s">
        <v>4308</v>
      </c>
      <c r="E1320" s="123" t="s">
        <v>1146</v>
      </c>
      <c r="F1320" s="179" t="s">
        <v>102</v>
      </c>
      <c r="G1320" s="179" t="s">
        <v>55</v>
      </c>
      <c r="H1320" s="26" t="s">
        <v>76</v>
      </c>
      <c r="J1320" s="22">
        <v>25</v>
      </c>
      <c r="L1320" s="28" t="s">
        <v>57</v>
      </c>
      <c r="M1320" s="22" t="s">
        <v>77</v>
      </c>
      <c r="N1320" s="22">
        <v>0</v>
      </c>
      <c r="O1320" s="22" t="s">
        <v>59</v>
      </c>
      <c r="P1320" s="22" t="s">
        <v>78</v>
      </c>
      <c r="S1320" s="24">
        <v>1</v>
      </c>
      <c r="V1320" s="25" t="s">
        <v>61</v>
      </c>
      <c r="W1320" s="65" t="s">
        <v>1953</v>
      </c>
      <c r="X1320" s="106" t="s">
        <v>202</v>
      </c>
      <c r="Z1320" s="167" t="s">
        <v>62</v>
      </c>
      <c r="AA1320" s="6">
        <v>8</v>
      </c>
      <c r="AB1320" s="6">
        <v>0</v>
      </c>
      <c r="AC1320" s="5">
        <v>21.1</v>
      </c>
      <c r="AD1320" s="5" t="s">
        <v>79</v>
      </c>
      <c r="AE1320" s="5" t="s">
        <v>334</v>
      </c>
      <c r="AI1320" s="5">
        <v>21</v>
      </c>
      <c r="AJ1320" s="5">
        <v>22</v>
      </c>
      <c r="AK1320" s="6">
        <v>73.2</v>
      </c>
      <c r="AL1320" s="6" t="s">
        <v>80</v>
      </c>
      <c r="AM1320" s="6" t="s">
        <v>4339</v>
      </c>
      <c r="AQ1320" s="6">
        <v>67.7</v>
      </c>
      <c r="AR1320" s="6">
        <v>80.400000000000006</v>
      </c>
      <c r="AS1320" s="5">
        <v>174.2</v>
      </c>
      <c r="AT1320" s="5" t="s">
        <v>118</v>
      </c>
      <c r="AU1320" s="5" t="s">
        <v>334</v>
      </c>
      <c r="AY1320" s="5">
        <v>165.5</v>
      </c>
      <c r="AZ1320" s="5">
        <v>180.5</v>
      </c>
      <c r="BR1320" s="163" t="s">
        <v>4290</v>
      </c>
    </row>
    <row r="1321" spans="1:70" x14ac:dyDescent="0.25">
      <c r="A1321" s="91">
        <v>1375</v>
      </c>
      <c r="B1321" s="229" t="s">
        <v>4309</v>
      </c>
      <c r="C1321" s="259" t="s">
        <v>4307</v>
      </c>
      <c r="D1321" s="229" t="s">
        <v>4310</v>
      </c>
      <c r="E1321" s="123" t="s">
        <v>1146</v>
      </c>
      <c r="F1321" s="179" t="s">
        <v>102</v>
      </c>
      <c r="G1321" s="179" t="s">
        <v>55</v>
      </c>
      <c r="H1321" s="179" t="s">
        <v>76</v>
      </c>
      <c r="I1321" s="179"/>
      <c r="J1321" s="22">
        <v>50</v>
      </c>
      <c r="L1321" s="28" t="s">
        <v>57</v>
      </c>
      <c r="M1321" s="22" t="s">
        <v>77</v>
      </c>
      <c r="N1321" s="22">
        <v>0</v>
      </c>
      <c r="O1321" s="22" t="s">
        <v>59</v>
      </c>
      <c r="P1321" s="22" t="s">
        <v>78</v>
      </c>
      <c r="S1321" s="24">
        <v>2</v>
      </c>
      <c r="V1321" s="165" t="s">
        <v>61</v>
      </c>
      <c r="W1321" s="166" t="s">
        <v>1953</v>
      </c>
      <c r="X1321" s="106" t="s">
        <v>202</v>
      </c>
      <c r="Z1321" s="167" t="s">
        <v>62</v>
      </c>
      <c r="AA1321" s="164">
        <v>8</v>
      </c>
      <c r="AB1321" s="164">
        <v>0</v>
      </c>
      <c r="AC1321" s="5">
        <v>21.1</v>
      </c>
      <c r="AD1321" s="163" t="s">
        <v>79</v>
      </c>
      <c r="AE1321" s="163" t="s">
        <v>334</v>
      </c>
      <c r="AI1321" s="163">
        <v>21</v>
      </c>
      <c r="AJ1321" s="163">
        <v>22</v>
      </c>
      <c r="AK1321" s="164">
        <v>73.2</v>
      </c>
      <c r="AL1321" s="164" t="s">
        <v>80</v>
      </c>
      <c r="AM1321" s="164" t="s">
        <v>4339</v>
      </c>
      <c r="AQ1321" s="164">
        <v>67.7</v>
      </c>
      <c r="AR1321" s="164">
        <v>80.400000000000006</v>
      </c>
      <c r="AS1321" s="163">
        <v>174.2</v>
      </c>
      <c r="AT1321" s="163" t="s">
        <v>118</v>
      </c>
      <c r="AU1321" s="163" t="s">
        <v>334</v>
      </c>
      <c r="AY1321" s="163">
        <v>165.5</v>
      </c>
      <c r="AZ1321" s="163">
        <v>180.5</v>
      </c>
      <c r="BR1321" s="163" t="s">
        <v>4290</v>
      </c>
    </row>
    <row r="1322" spans="1:70" x14ac:dyDescent="0.25">
      <c r="A1322" s="91">
        <v>1376</v>
      </c>
      <c r="B1322" s="229" t="s">
        <v>4309</v>
      </c>
      <c r="C1322" s="259" t="s">
        <v>4307</v>
      </c>
      <c r="D1322" s="229" t="s">
        <v>4312</v>
      </c>
      <c r="E1322" s="123" t="s">
        <v>1146</v>
      </c>
      <c r="F1322" s="26" t="s">
        <v>70</v>
      </c>
      <c r="G1322" s="179" t="s">
        <v>55</v>
      </c>
      <c r="H1322" s="26" t="s">
        <v>4311</v>
      </c>
      <c r="J1322" s="176">
        <v>25</v>
      </c>
      <c r="L1322" s="180" t="s">
        <v>57</v>
      </c>
      <c r="M1322" s="176" t="s">
        <v>77</v>
      </c>
      <c r="N1322" s="22">
        <v>0</v>
      </c>
      <c r="O1322" s="22" t="s">
        <v>59</v>
      </c>
      <c r="P1322" s="22" t="s">
        <v>78</v>
      </c>
      <c r="S1322" s="24">
        <v>1</v>
      </c>
      <c r="V1322" s="165" t="s">
        <v>61</v>
      </c>
      <c r="W1322" s="166" t="s">
        <v>1953</v>
      </c>
      <c r="X1322" s="106" t="s">
        <v>202</v>
      </c>
      <c r="Z1322" s="167" t="s">
        <v>62</v>
      </c>
      <c r="AA1322" s="164">
        <v>8</v>
      </c>
      <c r="AB1322" s="164">
        <v>0</v>
      </c>
      <c r="AC1322" s="163">
        <v>21.1</v>
      </c>
      <c r="AD1322" s="163" t="s">
        <v>79</v>
      </c>
      <c r="AE1322" s="163" t="s">
        <v>334</v>
      </c>
      <c r="AI1322" s="163">
        <v>21</v>
      </c>
      <c r="AJ1322" s="163">
        <v>22</v>
      </c>
      <c r="AK1322" s="164">
        <v>73.2</v>
      </c>
      <c r="AL1322" s="164" t="s">
        <v>80</v>
      </c>
      <c r="AM1322" s="164" t="s">
        <v>4339</v>
      </c>
      <c r="AQ1322" s="164">
        <v>67.7</v>
      </c>
      <c r="AR1322" s="164">
        <v>80.400000000000006</v>
      </c>
      <c r="AS1322" s="163">
        <v>174.2</v>
      </c>
      <c r="AT1322" s="163" t="s">
        <v>118</v>
      </c>
      <c r="AU1322" s="163" t="s">
        <v>334</v>
      </c>
      <c r="AY1322" s="163">
        <v>165.5</v>
      </c>
      <c r="AZ1322" s="163">
        <v>180.5</v>
      </c>
      <c r="BR1322" s="163" t="s">
        <v>4290</v>
      </c>
    </row>
    <row r="1323" spans="1:70" x14ac:dyDescent="0.25">
      <c r="A1323" s="91">
        <v>1377</v>
      </c>
      <c r="B1323" s="229" t="s">
        <v>4309</v>
      </c>
      <c r="C1323" s="259" t="s">
        <v>4307</v>
      </c>
      <c r="D1323" s="229" t="s">
        <v>4313</v>
      </c>
      <c r="E1323" s="123" t="s">
        <v>1146</v>
      </c>
      <c r="F1323" s="179" t="s">
        <v>70</v>
      </c>
      <c r="G1323" s="179" t="s">
        <v>55</v>
      </c>
      <c r="H1323" s="26" t="s">
        <v>3256</v>
      </c>
      <c r="J1323" s="176">
        <v>50</v>
      </c>
      <c r="L1323" s="180" t="s">
        <v>57</v>
      </c>
      <c r="M1323" s="176" t="s">
        <v>77</v>
      </c>
      <c r="N1323" s="22">
        <v>0</v>
      </c>
      <c r="O1323" s="22" t="s">
        <v>59</v>
      </c>
      <c r="P1323" s="22" t="s">
        <v>78</v>
      </c>
      <c r="S1323" s="24">
        <v>2</v>
      </c>
      <c r="V1323" s="165" t="s">
        <v>61</v>
      </c>
      <c r="W1323" s="166" t="s">
        <v>1953</v>
      </c>
      <c r="X1323" s="106" t="s">
        <v>202</v>
      </c>
      <c r="Z1323" s="167" t="s">
        <v>62</v>
      </c>
      <c r="AA1323" s="164">
        <v>8</v>
      </c>
      <c r="AB1323" s="164">
        <v>0</v>
      </c>
      <c r="AC1323" s="163">
        <v>21.1</v>
      </c>
      <c r="AD1323" s="163" t="s">
        <v>79</v>
      </c>
      <c r="AE1323" s="163" t="s">
        <v>334</v>
      </c>
      <c r="AI1323" s="163">
        <v>21</v>
      </c>
      <c r="AJ1323" s="163">
        <v>22</v>
      </c>
      <c r="AK1323" s="164">
        <v>73.2</v>
      </c>
      <c r="AL1323" s="164" t="s">
        <v>80</v>
      </c>
      <c r="AM1323" s="164" t="s">
        <v>4339</v>
      </c>
      <c r="AQ1323" s="164">
        <v>67.7</v>
      </c>
      <c r="AR1323" s="164">
        <v>80.400000000000006</v>
      </c>
      <c r="AS1323" s="163">
        <v>174.2</v>
      </c>
      <c r="AT1323" s="163" t="s">
        <v>118</v>
      </c>
      <c r="AU1323" s="163" t="s">
        <v>334</v>
      </c>
      <c r="AY1323" s="163">
        <v>165.5</v>
      </c>
      <c r="AZ1323" s="163">
        <v>180.5</v>
      </c>
      <c r="BR1323" s="163" t="s">
        <v>4290</v>
      </c>
    </row>
    <row r="1324" spans="1:70" x14ac:dyDescent="0.25">
      <c r="A1324" s="91">
        <v>1378</v>
      </c>
      <c r="B1324" s="229" t="s">
        <v>4309</v>
      </c>
      <c r="C1324" s="259" t="s">
        <v>4307</v>
      </c>
      <c r="D1324" s="229" t="s">
        <v>4314</v>
      </c>
      <c r="E1324" s="123" t="s">
        <v>1146</v>
      </c>
      <c r="F1324" s="26" t="s">
        <v>102</v>
      </c>
      <c r="G1324" s="179" t="s">
        <v>55</v>
      </c>
      <c r="H1324" s="26" t="s">
        <v>76</v>
      </c>
      <c r="J1324" s="22">
        <v>25</v>
      </c>
      <c r="L1324" s="180" t="s">
        <v>57</v>
      </c>
      <c r="M1324" s="22" t="s">
        <v>58</v>
      </c>
      <c r="N1324" s="22">
        <v>0</v>
      </c>
      <c r="O1324" s="22" t="s">
        <v>59</v>
      </c>
      <c r="P1324" s="176" t="s">
        <v>78</v>
      </c>
      <c r="R1324" s="23" t="s">
        <v>1135</v>
      </c>
      <c r="T1324" s="23">
        <v>150</v>
      </c>
      <c r="V1324" s="165" t="s">
        <v>61</v>
      </c>
      <c r="W1324" s="166" t="s">
        <v>1953</v>
      </c>
      <c r="X1324" s="106" t="s">
        <v>202</v>
      </c>
      <c r="Z1324" s="167" t="s">
        <v>62</v>
      </c>
      <c r="AA1324" s="164">
        <v>8</v>
      </c>
      <c r="AB1324" s="164">
        <v>0</v>
      </c>
      <c r="AC1324" s="163">
        <v>21.1</v>
      </c>
      <c r="AD1324" s="163" t="s">
        <v>79</v>
      </c>
      <c r="AE1324" s="163" t="s">
        <v>334</v>
      </c>
      <c r="AI1324" s="163">
        <v>21</v>
      </c>
      <c r="AJ1324" s="163">
        <v>22</v>
      </c>
      <c r="AK1324" s="164">
        <v>73.2</v>
      </c>
      <c r="AL1324" s="164" t="s">
        <v>80</v>
      </c>
      <c r="AM1324" s="164" t="s">
        <v>4339</v>
      </c>
      <c r="AQ1324" s="164">
        <v>67.7</v>
      </c>
      <c r="AR1324" s="164">
        <v>80.400000000000006</v>
      </c>
      <c r="AS1324" s="163">
        <v>174.2</v>
      </c>
      <c r="AT1324" s="163" t="s">
        <v>118</v>
      </c>
      <c r="AU1324" s="163" t="s">
        <v>334</v>
      </c>
      <c r="AY1324" s="163">
        <v>165.5</v>
      </c>
      <c r="AZ1324" s="163">
        <v>180.5</v>
      </c>
      <c r="BR1324" s="163" t="s">
        <v>4290</v>
      </c>
    </row>
    <row r="1325" spans="1:70" x14ac:dyDescent="0.25">
      <c r="A1325" s="91">
        <v>1379</v>
      </c>
      <c r="B1325" s="229" t="s">
        <v>4309</v>
      </c>
      <c r="C1325" s="259" t="s">
        <v>4307</v>
      </c>
      <c r="D1325" s="229" t="s">
        <v>4315</v>
      </c>
      <c r="E1325" s="123" t="s">
        <v>1146</v>
      </c>
      <c r="F1325" s="179" t="s">
        <v>102</v>
      </c>
      <c r="G1325" s="179" t="s">
        <v>55</v>
      </c>
      <c r="H1325" s="179" t="s">
        <v>76</v>
      </c>
      <c r="J1325" s="22">
        <v>50</v>
      </c>
      <c r="L1325" s="180" t="s">
        <v>57</v>
      </c>
      <c r="M1325" s="176" t="s">
        <v>58</v>
      </c>
      <c r="N1325" s="22">
        <v>0</v>
      </c>
      <c r="O1325" s="22" t="s">
        <v>59</v>
      </c>
      <c r="P1325" s="176" t="s">
        <v>78</v>
      </c>
      <c r="R1325" s="177" t="s">
        <v>1135</v>
      </c>
      <c r="T1325" s="177">
        <v>150</v>
      </c>
      <c r="V1325" s="165" t="s">
        <v>61</v>
      </c>
      <c r="W1325" s="166" t="s">
        <v>1953</v>
      </c>
      <c r="X1325" s="106" t="s">
        <v>202</v>
      </c>
      <c r="Z1325" s="167" t="s">
        <v>62</v>
      </c>
      <c r="AA1325" s="164">
        <v>8</v>
      </c>
      <c r="AB1325" s="164">
        <v>0</v>
      </c>
      <c r="AC1325" s="163">
        <v>21.1</v>
      </c>
      <c r="AD1325" s="163" t="s">
        <v>79</v>
      </c>
      <c r="AE1325" s="163" t="s">
        <v>334</v>
      </c>
      <c r="AI1325" s="163">
        <v>21</v>
      </c>
      <c r="AJ1325" s="163">
        <v>22</v>
      </c>
      <c r="AK1325" s="164">
        <v>73.2</v>
      </c>
      <c r="AL1325" s="164" t="s">
        <v>80</v>
      </c>
      <c r="AM1325" s="164" t="s">
        <v>4339</v>
      </c>
      <c r="AQ1325" s="164">
        <v>67.7</v>
      </c>
      <c r="AR1325" s="164">
        <v>80.400000000000006</v>
      </c>
      <c r="AS1325" s="163">
        <v>174.2</v>
      </c>
      <c r="AT1325" s="163" t="s">
        <v>118</v>
      </c>
      <c r="AU1325" s="163" t="s">
        <v>334</v>
      </c>
      <c r="AY1325" s="163">
        <v>165.5</v>
      </c>
      <c r="AZ1325" s="163">
        <v>180.5</v>
      </c>
      <c r="BR1325" s="163" t="s">
        <v>4290</v>
      </c>
    </row>
    <row r="1326" spans="1:70" x14ac:dyDescent="0.25">
      <c r="A1326" s="91">
        <v>1380</v>
      </c>
      <c r="B1326" s="229" t="s">
        <v>4309</v>
      </c>
      <c r="C1326" s="259" t="s">
        <v>4307</v>
      </c>
      <c r="D1326" s="229" t="s">
        <v>4316</v>
      </c>
      <c r="E1326" s="123" t="s">
        <v>1146</v>
      </c>
      <c r="F1326" s="179" t="s">
        <v>102</v>
      </c>
      <c r="G1326" s="179" t="s">
        <v>55</v>
      </c>
      <c r="H1326" s="179" t="s">
        <v>76</v>
      </c>
      <c r="J1326" s="22">
        <v>100</v>
      </c>
      <c r="L1326" s="180" t="s">
        <v>57</v>
      </c>
      <c r="M1326" s="176" t="s">
        <v>58</v>
      </c>
      <c r="N1326" s="22">
        <v>0</v>
      </c>
      <c r="O1326" s="22" t="s">
        <v>59</v>
      </c>
      <c r="P1326" s="176" t="s">
        <v>78</v>
      </c>
      <c r="R1326" s="177" t="s">
        <v>1135</v>
      </c>
      <c r="T1326" s="177">
        <v>150</v>
      </c>
      <c r="V1326" s="165" t="s">
        <v>61</v>
      </c>
      <c r="W1326" s="166" t="s">
        <v>1953</v>
      </c>
      <c r="X1326" s="106" t="s">
        <v>202</v>
      </c>
      <c r="Z1326" s="167" t="s">
        <v>62</v>
      </c>
      <c r="AA1326" s="164">
        <v>6</v>
      </c>
      <c r="AB1326" s="164">
        <v>0</v>
      </c>
      <c r="AC1326" s="163"/>
      <c r="AD1326" s="163"/>
      <c r="AE1326" s="163"/>
      <c r="AI1326" s="163"/>
      <c r="AJ1326" s="163"/>
      <c r="AK1326" s="164"/>
      <c r="AL1326" s="164"/>
      <c r="AM1326" s="164"/>
      <c r="AQ1326" s="164"/>
      <c r="AR1326" s="164"/>
      <c r="AS1326" s="163"/>
      <c r="AT1326" s="163"/>
      <c r="AU1326" s="163"/>
      <c r="AY1326" s="163"/>
      <c r="AZ1326" s="163"/>
      <c r="BR1326" s="163" t="s">
        <v>4290</v>
      </c>
    </row>
    <row r="1327" spans="1:70" x14ac:dyDescent="0.25">
      <c r="A1327" s="91">
        <v>1381</v>
      </c>
      <c r="B1327" s="229" t="s">
        <v>4309</v>
      </c>
      <c r="C1327" s="259" t="s">
        <v>4307</v>
      </c>
      <c r="D1327" s="229" t="s">
        <v>4319</v>
      </c>
      <c r="E1327" s="123" t="s">
        <v>1146</v>
      </c>
      <c r="F1327" s="26" t="s">
        <v>70</v>
      </c>
      <c r="G1327" s="179" t="s">
        <v>55</v>
      </c>
      <c r="H1327" s="26" t="s">
        <v>3256</v>
      </c>
      <c r="J1327" s="176">
        <v>25</v>
      </c>
      <c r="L1327" s="180" t="s">
        <v>57</v>
      </c>
      <c r="M1327" s="176" t="s">
        <v>58</v>
      </c>
      <c r="N1327" s="176">
        <v>1</v>
      </c>
      <c r="O1327" s="176" t="s">
        <v>59</v>
      </c>
      <c r="P1327" s="176" t="s">
        <v>78</v>
      </c>
      <c r="R1327" s="177" t="s">
        <v>1135</v>
      </c>
      <c r="T1327" s="177">
        <v>150</v>
      </c>
      <c r="V1327" s="165" t="s">
        <v>61</v>
      </c>
      <c r="W1327" s="166" t="s">
        <v>1953</v>
      </c>
      <c r="X1327" s="106" t="s">
        <v>202</v>
      </c>
      <c r="Z1327" s="167" t="s">
        <v>62</v>
      </c>
      <c r="AA1327" s="164">
        <v>8</v>
      </c>
      <c r="AB1327" s="164">
        <v>0</v>
      </c>
      <c r="AC1327" s="163">
        <v>21.1</v>
      </c>
      <c r="AD1327" s="163" t="s">
        <v>79</v>
      </c>
      <c r="AE1327" s="163" t="s">
        <v>334</v>
      </c>
      <c r="AI1327" s="163">
        <v>21</v>
      </c>
      <c r="AJ1327" s="163">
        <v>22</v>
      </c>
      <c r="AK1327" s="164">
        <v>73.2</v>
      </c>
      <c r="AL1327" s="164" t="s">
        <v>80</v>
      </c>
      <c r="AM1327" s="164" t="s">
        <v>4339</v>
      </c>
      <c r="AQ1327" s="164">
        <v>67.7</v>
      </c>
      <c r="AR1327" s="164">
        <v>80.400000000000006</v>
      </c>
      <c r="AS1327" s="163">
        <v>174.2</v>
      </c>
      <c r="AT1327" s="163" t="s">
        <v>118</v>
      </c>
      <c r="AU1327" s="163" t="s">
        <v>334</v>
      </c>
      <c r="AY1327" s="163">
        <v>165.5</v>
      </c>
      <c r="AZ1327" s="163">
        <v>180.5</v>
      </c>
      <c r="BR1327" s="163" t="s">
        <v>4290</v>
      </c>
    </row>
    <row r="1328" spans="1:70" x14ac:dyDescent="0.25">
      <c r="A1328" s="91">
        <v>1382</v>
      </c>
      <c r="B1328" s="229" t="s">
        <v>4309</v>
      </c>
      <c r="C1328" s="259" t="s">
        <v>4307</v>
      </c>
      <c r="D1328" s="229" t="s">
        <v>4320</v>
      </c>
      <c r="E1328" s="123" t="s">
        <v>1146</v>
      </c>
      <c r="F1328" s="179" t="s">
        <v>70</v>
      </c>
      <c r="G1328" s="179" t="s">
        <v>55</v>
      </c>
      <c r="H1328" s="26" t="s">
        <v>3256</v>
      </c>
      <c r="J1328" s="176">
        <v>50</v>
      </c>
      <c r="L1328" s="180" t="s">
        <v>57</v>
      </c>
      <c r="M1328" s="176" t="s">
        <v>58</v>
      </c>
      <c r="N1328" s="176">
        <v>2</v>
      </c>
      <c r="O1328" s="176" t="s">
        <v>59</v>
      </c>
      <c r="P1328" s="176" t="s">
        <v>78</v>
      </c>
      <c r="R1328" s="177" t="s">
        <v>1135</v>
      </c>
      <c r="T1328" s="177">
        <v>150</v>
      </c>
      <c r="V1328" s="165" t="s">
        <v>61</v>
      </c>
      <c r="W1328" s="166" t="s">
        <v>1953</v>
      </c>
      <c r="X1328" s="106" t="s">
        <v>202</v>
      </c>
      <c r="Z1328" s="167" t="s">
        <v>62</v>
      </c>
      <c r="AA1328" s="164">
        <v>8</v>
      </c>
      <c r="AB1328" s="164">
        <v>0</v>
      </c>
      <c r="AC1328" s="163">
        <v>21.1</v>
      </c>
      <c r="AD1328" s="163" t="s">
        <v>79</v>
      </c>
      <c r="AE1328" s="163" t="s">
        <v>334</v>
      </c>
      <c r="AI1328" s="163">
        <v>21</v>
      </c>
      <c r="AJ1328" s="163">
        <v>22</v>
      </c>
      <c r="AK1328" s="164">
        <v>73.2</v>
      </c>
      <c r="AL1328" s="164" t="s">
        <v>80</v>
      </c>
      <c r="AM1328" s="164" t="s">
        <v>4339</v>
      </c>
      <c r="AQ1328" s="164">
        <v>67.7</v>
      </c>
      <c r="AR1328" s="164">
        <v>80.400000000000006</v>
      </c>
      <c r="AS1328" s="163">
        <v>174.2</v>
      </c>
      <c r="AT1328" s="163" t="s">
        <v>118</v>
      </c>
      <c r="AU1328" s="163" t="s">
        <v>334</v>
      </c>
      <c r="AY1328" s="163">
        <v>165.5</v>
      </c>
      <c r="AZ1328" s="163">
        <v>180.5</v>
      </c>
      <c r="BR1328" s="163" t="s">
        <v>4290</v>
      </c>
    </row>
    <row r="1329" spans="1:70" x14ac:dyDescent="0.25">
      <c r="A1329" s="91">
        <v>1383</v>
      </c>
      <c r="B1329" s="229" t="s">
        <v>4309</v>
      </c>
      <c r="C1329" s="259" t="s">
        <v>4307</v>
      </c>
      <c r="D1329" s="229" t="s">
        <v>4321</v>
      </c>
      <c r="E1329" s="123" t="s">
        <v>1146</v>
      </c>
      <c r="F1329" s="179" t="s">
        <v>70</v>
      </c>
      <c r="G1329" s="179" t="s">
        <v>55</v>
      </c>
      <c r="H1329" s="179" t="s">
        <v>3256</v>
      </c>
      <c r="J1329" s="176">
        <v>100</v>
      </c>
      <c r="L1329" s="180" t="s">
        <v>57</v>
      </c>
      <c r="M1329" s="176" t="s">
        <v>58</v>
      </c>
      <c r="N1329" s="176">
        <v>3</v>
      </c>
      <c r="O1329" s="176" t="s">
        <v>59</v>
      </c>
      <c r="P1329" s="176" t="s">
        <v>78</v>
      </c>
      <c r="R1329" s="177" t="s">
        <v>1135</v>
      </c>
      <c r="T1329" s="177">
        <v>150</v>
      </c>
      <c r="V1329" s="165" t="s">
        <v>61</v>
      </c>
      <c r="W1329" s="166" t="s">
        <v>1953</v>
      </c>
      <c r="X1329" s="106" t="s">
        <v>202</v>
      </c>
      <c r="Z1329" s="167" t="s">
        <v>62</v>
      </c>
      <c r="AA1329" s="164">
        <v>6</v>
      </c>
      <c r="AB1329" s="164">
        <v>0</v>
      </c>
      <c r="AC1329" s="163"/>
      <c r="AD1329" s="163"/>
      <c r="AE1329" s="163"/>
      <c r="AI1329" s="163"/>
      <c r="AJ1329" s="163"/>
      <c r="AK1329" s="164"/>
      <c r="AL1329" s="164"/>
      <c r="AY1329" s="163"/>
      <c r="AZ1329" s="163"/>
      <c r="BR1329" s="163" t="s">
        <v>4290</v>
      </c>
    </row>
    <row r="1330" spans="1:70" x14ac:dyDescent="0.25">
      <c r="A1330" s="91">
        <v>1384</v>
      </c>
      <c r="B1330" s="229" t="s">
        <v>4318</v>
      </c>
      <c r="C1330" s="259" t="s">
        <v>4317</v>
      </c>
      <c r="D1330" s="229" t="s">
        <v>4284</v>
      </c>
      <c r="E1330" s="123" t="s">
        <v>1146</v>
      </c>
      <c r="F1330" s="179" t="s">
        <v>102</v>
      </c>
      <c r="G1330" s="179" t="s">
        <v>55</v>
      </c>
      <c r="H1330" s="26" t="s">
        <v>4279</v>
      </c>
      <c r="J1330" s="22">
        <v>800</v>
      </c>
      <c r="L1330" s="28" t="s">
        <v>57</v>
      </c>
      <c r="M1330" s="22" t="s">
        <v>77</v>
      </c>
      <c r="N1330" s="176" t="s">
        <v>4296</v>
      </c>
      <c r="O1330" s="22" t="s">
        <v>59</v>
      </c>
      <c r="P1330" s="22" t="s">
        <v>4297</v>
      </c>
      <c r="R1330" s="177"/>
      <c r="S1330" s="24">
        <v>240</v>
      </c>
      <c r="Z1330" s="83" t="s">
        <v>62</v>
      </c>
      <c r="AA1330" s="6">
        <v>18</v>
      </c>
      <c r="AB1330" s="6">
        <v>0</v>
      </c>
      <c r="BR1330" s="163" t="s">
        <v>4290</v>
      </c>
    </row>
    <row r="1331" spans="1:70" x14ac:dyDescent="0.25">
      <c r="A1331" s="91">
        <v>1385</v>
      </c>
      <c r="B1331" s="229" t="s">
        <v>4323</v>
      </c>
      <c r="C1331" s="259" t="s">
        <v>4322</v>
      </c>
      <c r="D1331" s="229" t="s">
        <v>4324</v>
      </c>
      <c r="E1331" s="123" t="s">
        <v>1146</v>
      </c>
      <c r="F1331" s="179" t="s">
        <v>102</v>
      </c>
      <c r="G1331" s="179" t="s">
        <v>55</v>
      </c>
      <c r="H1331" s="179" t="s">
        <v>4286</v>
      </c>
      <c r="J1331" s="22">
        <v>100</v>
      </c>
      <c r="L1331" s="180" t="s">
        <v>57</v>
      </c>
      <c r="M1331" s="176" t="s">
        <v>77</v>
      </c>
      <c r="N1331" s="22">
        <v>0</v>
      </c>
      <c r="O1331" s="22" t="s">
        <v>59</v>
      </c>
      <c r="P1331" s="22" t="s">
        <v>78</v>
      </c>
      <c r="S1331" s="24">
        <v>20</v>
      </c>
      <c r="Z1331" s="167" t="s">
        <v>62</v>
      </c>
      <c r="AA1331" s="6">
        <v>10</v>
      </c>
      <c r="AB1331" s="6">
        <v>5</v>
      </c>
      <c r="AC1331" s="5">
        <v>27</v>
      </c>
      <c r="AD1331" s="5" t="s">
        <v>79</v>
      </c>
      <c r="AE1331" s="5" t="s">
        <v>4325</v>
      </c>
      <c r="AF1331" s="5">
        <v>4</v>
      </c>
      <c r="AG1331" s="5" t="s">
        <v>79</v>
      </c>
      <c r="AK1331" s="6">
        <v>69</v>
      </c>
      <c r="AL1331" s="6" t="s">
        <v>80</v>
      </c>
      <c r="AM1331" s="6" t="s">
        <v>4325</v>
      </c>
      <c r="AN1331" s="6">
        <v>12</v>
      </c>
      <c r="AO1331" s="6" t="s">
        <v>80</v>
      </c>
      <c r="AS1331" s="5">
        <v>175</v>
      </c>
      <c r="AT1331" s="5" t="s">
        <v>118</v>
      </c>
      <c r="AU1331" s="5" t="s">
        <v>4325</v>
      </c>
      <c r="AV1331" s="5">
        <v>10</v>
      </c>
      <c r="AW1331" s="5" t="s">
        <v>118</v>
      </c>
      <c r="BR1331" s="163" t="s">
        <v>4290</v>
      </c>
    </row>
    <row r="1332" spans="1:70" x14ac:dyDescent="0.25">
      <c r="A1332" s="91">
        <v>1386</v>
      </c>
      <c r="B1332" s="229" t="s">
        <v>4327</v>
      </c>
      <c r="C1332" s="259" t="s">
        <v>4326</v>
      </c>
      <c r="D1332" s="229" t="s">
        <v>4328</v>
      </c>
      <c r="E1332" s="123" t="s">
        <v>1146</v>
      </c>
      <c r="F1332" s="179" t="s">
        <v>102</v>
      </c>
      <c r="G1332" s="179" t="s">
        <v>55</v>
      </c>
      <c r="H1332" s="26" t="s">
        <v>76</v>
      </c>
      <c r="J1332" s="22">
        <v>50</v>
      </c>
      <c r="L1332" s="28" t="s">
        <v>57</v>
      </c>
      <c r="M1332" s="22" t="s">
        <v>58</v>
      </c>
      <c r="N1332" s="22">
        <v>0</v>
      </c>
      <c r="O1332" s="22" t="s">
        <v>59</v>
      </c>
      <c r="P1332" s="22" t="s">
        <v>78</v>
      </c>
      <c r="R1332" s="23" t="s">
        <v>1135</v>
      </c>
      <c r="T1332" s="23">
        <v>150</v>
      </c>
      <c r="Z1332" s="83" t="s">
        <v>62</v>
      </c>
      <c r="AA1332" s="6">
        <v>3</v>
      </c>
      <c r="AB1332" s="6">
        <v>0</v>
      </c>
      <c r="AI1332" s="5">
        <v>26</v>
      </c>
      <c r="AJ1332" s="5">
        <v>30</v>
      </c>
      <c r="BR1332" s="163" t="s">
        <v>4290</v>
      </c>
    </row>
    <row r="1333" spans="1:70" x14ac:dyDescent="0.25">
      <c r="A1333" s="91">
        <v>1387</v>
      </c>
      <c r="B1333" s="229" t="s">
        <v>4330</v>
      </c>
      <c r="C1333" s="259" t="s">
        <v>4329</v>
      </c>
      <c r="D1333" s="229" t="s">
        <v>4331</v>
      </c>
      <c r="E1333" s="123" t="s">
        <v>1146</v>
      </c>
      <c r="F1333" s="179" t="s">
        <v>102</v>
      </c>
      <c r="G1333" s="179" t="s">
        <v>55</v>
      </c>
      <c r="H1333" s="26" t="s">
        <v>4332</v>
      </c>
      <c r="J1333" s="22">
        <v>100</v>
      </c>
      <c r="L1333" s="28" t="s">
        <v>57</v>
      </c>
      <c r="M1333" s="22" t="s">
        <v>58</v>
      </c>
      <c r="N1333" s="22">
        <v>0</v>
      </c>
      <c r="O1333" s="22" t="s">
        <v>59</v>
      </c>
      <c r="P1333" s="22" t="s">
        <v>78</v>
      </c>
      <c r="R1333" s="23" t="s">
        <v>1135</v>
      </c>
      <c r="T1333" s="23">
        <v>150</v>
      </c>
      <c r="V1333" s="25" t="s">
        <v>61</v>
      </c>
      <c r="W1333" s="65" t="s">
        <v>1953</v>
      </c>
      <c r="X1333" s="106" t="s">
        <v>202</v>
      </c>
      <c r="Z1333" s="83" t="s">
        <v>62</v>
      </c>
      <c r="AA1333" s="6">
        <v>14</v>
      </c>
      <c r="AB1333" s="6">
        <v>0</v>
      </c>
      <c r="AC1333" s="5">
        <v>25.2</v>
      </c>
      <c r="AD1333" s="5" t="s">
        <v>79</v>
      </c>
      <c r="AE1333" s="5" t="s">
        <v>4325</v>
      </c>
      <c r="AI1333" s="5">
        <v>21</v>
      </c>
      <c r="AJ1333" s="5">
        <v>29</v>
      </c>
      <c r="BR1333" s="163" t="s">
        <v>4290</v>
      </c>
    </row>
    <row r="1334" spans="1:70" ht="13.8" x14ac:dyDescent="0.25">
      <c r="A1334" s="91">
        <v>1388</v>
      </c>
      <c r="B1334" s="229" t="s">
        <v>2020</v>
      </c>
      <c r="C1334" s="266" t="s">
        <v>4333</v>
      </c>
      <c r="D1334" s="229" t="s">
        <v>4328</v>
      </c>
      <c r="E1334" s="123" t="s">
        <v>1146</v>
      </c>
      <c r="F1334" s="179" t="s">
        <v>102</v>
      </c>
      <c r="G1334" s="179" t="s">
        <v>55</v>
      </c>
      <c r="H1334" s="179" t="s">
        <v>4279</v>
      </c>
      <c r="J1334" s="22">
        <v>50</v>
      </c>
      <c r="L1334" s="180" t="s">
        <v>57</v>
      </c>
      <c r="M1334" s="176" t="s">
        <v>58</v>
      </c>
      <c r="N1334" s="176" t="s">
        <v>830</v>
      </c>
      <c r="O1334" s="176" t="s">
        <v>59</v>
      </c>
      <c r="P1334" s="176" t="s">
        <v>4337</v>
      </c>
      <c r="R1334" s="23" t="s">
        <v>4336</v>
      </c>
      <c r="Z1334" s="167" t="s">
        <v>62</v>
      </c>
      <c r="AA1334" s="6">
        <v>8</v>
      </c>
      <c r="AB1334" s="6">
        <v>5</v>
      </c>
      <c r="AI1334" s="5">
        <v>20</v>
      </c>
      <c r="AJ1334" s="5">
        <v>32</v>
      </c>
      <c r="AQ1334" s="6">
        <v>53</v>
      </c>
      <c r="AR1334" s="6">
        <v>83</v>
      </c>
      <c r="BR1334" s="163" t="s">
        <v>4290</v>
      </c>
    </row>
    <row r="1335" spans="1:70" x14ac:dyDescent="0.25">
      <c r="A1335" s="91">
        <v>1389</v>
      </c>
      <c r="B1335" s="229" t="s">
        <v>2020</v>
      </c>
      <c r="C1335" s="259" t="s">
        <v>4333</v>
      </c>
      <c r="D1335" s="229" t="s">
        <v>4334</v>
      </c>
      <c r="E1335" s="123" t="s">
        <v>1146</v>
      </c>
      <c r="F1335" s="179" t="s">
        <v>102</v>
      </c>
      <c r="G1335" s="179" t="s">
        <v>55</v>
      </c>
      <c r="H1335" s="179" t="s">
        <v>4279</v>
      </c>
      <c r="J1335" s="22">
        <v>100</v>
      </c>
      <c r="L1335" s="180" t="s">
        <v>57</v>
      </c>
      <c r="M1335" s="176" t="s">
        <v>58</v>
      </c>
      <c r="N1335" s="176" t="s">
        <v>830</v>
      </c>
      <c r="O1335" s="176" t="s">
        <v>59</v>
      </c>
      <c r="P1335" s="176" t="s">
        <v>4337</v>
      </c>
      <c r="R1335" s="177" t="s">
        <v>4336</v>
      </c>
      <c r="Z1335" s="167" t="s">
        <v>62</v>
      </c>
      <c r="AA1335" s="6">
        <v>8</v>
      </c>
      <c r="AB1335" s="6">
        <v>5</v>
      </c>
      <c r="AI1335" s="5">
        <v>20</v>
      </c>
      <c r="AJ1335" s="5">
        <v>32</v>
      </c>
      <c r="AQ1335" s="6">
        <v>53</v>
      </c>
      <c r="AR1335" s="6">
        <v>83</v>
      </c>
      <c r="BR1335" s="163" t="s">
        <v>4290</v>
      </c>
    </row>
    <row r="1336" spans="1:70" x14ac:dyDescent="0.25">
      <c r="A1336" s="91">
        <v>1390</v>
      </c>
      <c r="B1336" s="229" t="s">
        <v>2020</v>
      </c>
      <c r="C1336" s="259" t="s">
        <v>4333</v>
      </c>
      <c r="D1336" s="229" t="s">
        <v>4335</v>
      </c>
      <c r="E1336" s="123" t="s">
        <v>1146</v>
      </c>
      <c r="F1336" s="179" t="s">
        <v>102</v>
      </c>
      <c r="G1336" s="179" t="s">
        <v>55</v>
      </c>
      <c r="H1336" s="179" t="s">
        <v>4279</v>
      </c>
      <c r="J1336" s="22">
        <v>200</v>
      </c>
      <c r="L1336" s="180" t="s">
        <v>57</v>
      </c>
      <c r="M1336" s="176" t="s">
        <v>58</v>
      </c>
      <c r="N1336" s="176" t="s">
        <v>830</v>
      </c>
      <c r="O1336" s="176" t="s">
        <v>59</v>
      </c>
      <c r="P1336" s="176" t="s">
        <v>4338</v>
      </c>
      <c r="R1336" s="177" t="s">
        <v>4336</v>
      </c>
      <c r="Z1336" s="167" t="s">
        <v>62</v>
      </c>
      <c r="AA1336" s="6">
        <v>8</v>
      </c>
      <c r="AB1336" s="6">
        <v>5</v>
      </c>
      <c r="AI1336" s="5">
        <v>20</v>
      </c>
      <c r="AJ1336" s="5">
        <v>32</v>
      </c>
      <c r="AQ1336" s="6">
        <v>53</v>
      </c>
      <c r="AR1336" s="6">
        <v>83</v>
      </c>
      <c r="BR1336" s="163" t="s">
        <v>4290</v>
      </c>
    </row>
    <row r="1337" spans="1:70" x14ac:dyDescent="0.25">
      <c r="A1337" s="91">
        <v>1391</v>
      </c>
      <c r="B1337" s="229" t="s">
        <v>4277</v>
      </c>
      <c r="C1337" s="259" t="s">
        <v>4278</v>
      </c>
      <c r="D1337" s="229" t="s">
        <v>4344</v>
      </c>
      <c r="E1337" s="3" t="s">
        <v>101</v>
      </c>
      <c r="F1337" s="179" t="s">
        <v>102</v>
      </c>
      <c r="G1337" s="179" t="s">
        <v>55</v>
      </c>
      <c r="H1337" s="179" t="s">
        <v>4279</v>
      </c>
      <c r="J1337" s="22">
        <v>7.5</v>
      </c>
      <c r="L1337" s="28" t="s">
        <v>57</v>
      </c>
      <c r="M1337" s="22" t="s">
        <v>58</v>
      </c>
      <c r="N1337" s="22">
        <v>1</v>
      </c>
      <c r="O1337" s="22" t="s">
        <v>59</v>
      </c>
      <c r="P1337" s="22" t="s">
        <v>78</v>
      </c>
      <c r="R1337" s="23" t="s">
        <v>2680</v>
      </c>
      <c r="T1337" s="23">
        <v>150</v>
      </c>
      <c r="V1337" s="25" t="s">
        <v>61</v>
      </c>
      <c r="W1337" s="65">
        <v>3</v>
      </c>
      <c r="X1337" s="106" t="s">
        <v>202</v>
      </c>
      <c r="Z1337" s="83" t="s">
        <v>62</v>
      </c>
      <c r="AA1337" s="6">
        <v>9</v>
      </c>
      <c r="AB1337" s="6">
        <v>4</v>
      </c>
      <c r="AI1337" s="5">
        <v>19</v>
      </c>
      <c r="AJ1337" s="5">
        <v>25</v>
      </c>
      <c r="AQ1337" s="6">
        <v>52</v>
      </c>
      <c r="AR1337" s="6">
        <v>92</v>
      </c>
      <c r="BR1337" s="163" t="s">
        <v>4281</v>
      </c>
    </row>
    <row r="1338" spans="1:70" x14ac:dyDescent="0.25">
      <c r="A1338" s="91">
        <v>1392</v>
      </c>
      <c r="B1338" s="229" t="s">
        <v>4277</v>
      </c>
      <c r="C1338" s="259" t="s">
        <v>4278</v>
      </c>
      <c r="D1338" s="229" t="s">
        <v>4345</v>
      </c>
      <c r="E1338" s="123" t="s">
        <v>101</v>
      </c>
      <c r="F1338" s="179" t="s">
        <v>102</v>
      </c>
      <c r="G1338" s="179" t="s">
        <v>55</v>
      </c>
      <c r="H1338" s="179" t="s">
        <v>4279</v>
      </c>
      <c r="J1338" s="176">
        <v>7.5</v>
      </c>
      <c r="L1338" s="28" t="s">
        <v>57</v>
      </c>
      <c r="M1338" s="22" t="s">
        <v>58</v>
      </c>
      <c r="N1338" s="176">
        <v>1</v>
      </c>
      <c r="O1338" s="176" t="s">
        <v>59</v>
      </c>
      <c r="P1338" s="176" t="s">
        <v>78</v>
      </c>
      <c r="R1338" s="177" t="s">
        <v>2680</v>
      </c>
      <c r="S1338" s="178"/>
      <c r="T1338" s="177">
        <v>150</v>
      </c>
      <c r="V1338" s="165" t="s">
        <v>61</v>
      </c>
      <c r="W1338" s="166">
        <v>3</v>
      </c>
      <c r="X1338" s="106" t="s">
        <v>202</v>
      </c>
      <c r="Y1338" s="165"/>
      <c r="Z1338" s="167" t="s">
        <v>62</v>
      </c>
      <c r="AA1338" s="164">
        <v>9</v>
      </c>
      <c r="AB1338" s="164">
        <v>4</v>
      </c>
      <c r="AI1338" s="163">
        <v>19</v>
      </c>
      <c r="AJ1338" s="163">
        <v>25</v>
      </c>
      <c r="AP1338" s="164"/>
      <c r="AQ1338" s="164">
        <v>52</v>
      </c>
      <c r="AR1338" s="164">
        <v>92</v>
      </c>
      <c r="BR1338" s="163" t="s">
        <v>4281</v>
      </c>
    </row>
    <row r="1339" spans="1:70" x14ac:dyDescent="0.25">
      <c r="A1339" s="91">
        <v>1393</v>
      </c>
      <c r="B1339" s="229" t="s">
        <v>4277</v>
      </c>
      <c r="C1339" s="259" t="s">
        <v>4278</v>
      </c>
      <c r="D1339" s="229" t="s">
        <v>4346</v>
      </c>
      <c r="E1339" s="123" t="s">
        <v>101</v>
      </c>
      <c r="F1339" s="179" t="s">
        <v>102</v>
      </c>
      <c r="G1339" s="179" t="s">
        <v>55</v>
      </c>
      <c r="H1339" s="179" t="s">
        <v>4279</v>
      </c>
      <c r="J1339" s="176">
        <v>7.5</v>
      </c>
      <c r="L1339" s="28" t="s">
        <v>57</v>
      </c>
      <c r="M1339" s="176" t="s">
        <v>58</v>
      </c>
      <c r="N1339" s="176">
        <v>1</v>
      </c>
      <c r="O1339" s="176" t="s">
        <v>59</v>
      </c>
      <c r="P1339" s="176" t="s">
        <v>78</v>
      </c>
      <c r="R1339" s="177" t="s">
        <v>2680</v>
      </c>
      <c r="S1339" s="178"/>
      <c r="T1339" s="177">
        <v>150</v>
      </c>
      <c r="V1339" s="165" t="s">
        <v>61</v>
      </c>
      <c r="W1339" s="166">
        <v>3</v>
      </c>
      <c r="X1339" s="106" t="s">
        <v>202</v>
      </c>
      <c r="Y1339" s="165"/>
      <c r="Z1339" s="167" t="s">
        <v>62</v>
      </c>
      <c r="AA1339" s="164">
        <v>9</v>
      </c>
      <c r="AB1339" s="164">
        <v>4</v>
      </c>
      <c r="AI1339" s="163">
        <v>19</v>
      </c>
      <c r="AJ1339" s="163">
        <v>25</v>
      </c>
      <c r="AP1339" s="164"/>
      <c r="AQ1339" s="164">
        <v>52</v>
      </c>
      <c r="AR1339" s="164">
        <v>92</v>
      </c>
      <c r="BR1339" s="163" t="s">
        <v>4281</v>
      </c>
    </row>
    <row r="1340" spans="1:70" x14ac:dyDescent="0.25">
      <c r="A1340" s="91">
        <v>1394</v>
      </c>
      <c r="B1340" s="229" t="s">
        <v>2020</v>
      </c>
      <c r="C1340" s="259" t="s">
        <v>4333</v>
      </c>
      <c r="D1340" s="229" t="s">
        <v>4349</v>
      </c>
      <c r="E1340" s="3" t="s">
        <v>1951</v>
      </c>
      <c r="F1340" s="179" t="s">
        <v>102</v>
      </c>
      <c r="G1340" s="179" t="s">
        <v>55</v>
      </c>
      <c r="H1340" s="179" t="s">
        <v>4279</v>
      </c>
      <c r="J1340" s="22">
        <v>0.25</v>
      </c>
      <c r="L1340" s="180" t="s">
        <v>57</v>
      </c>
      <c r="M1340" s="176" t="s">
        <v>58</v>
      </c>
      <c r="N1340" s="22">
        <v>73</v>
      </c>
      <c r="O1340" s="176" t="s">
        <v>59</v>
      </c>
      <c r="P1340" s="176" t="s">
        <v>78</v>
      </c>
      <c r="R1340" s="23" t="s">
        <v>4352</v>
      </c>
      <c r="T1340" s="177">
        <v>150</v>
      </c>
      <c r="V1340" s="165" t="s">
        <v>61</v>
      </c>
      <c r="W1340" s="166">
        <v>3</v>
      </c>
      <c r="X1340" s="106" t="s">
        <v>202</v>
      </c>
      <c r="Z1340" s="167" t="s">
        <v>62</v>
      </c>
      <c r="AA1340" s="6">
        <v>8</v>
      </c>
      <c r="AB1340" s="6">
        <v>5</v>
      </c>
      <c r="AI1340" s="163">
        <v>20</v>
      </c>
      <c r="AJ1340" s="163">
        <v>32</v>
      </c>
      <c r="AP1340" s="164"/>
      <c r="AQ1340" s="164">
        <v>53</v>
      </c>
      <c r="AR1340" s="164">
        <v>83</v>
      </c>
      <c r="BR1340" s="163" t="s">
        <v>4290</v>
      </c>
    </row>
    <row r="1341" spans="1:70" x14ac:dyDescent="0.25">
      <c r="A1341" s="91">
        <v>1395</v>
      </c>
      <c r="B1341" s="229" t="s">
        <v>2020</v>
      </c>
      <c r="C1341" s="259" t="s">
        <v>4333</v>
      </c>
      <c r="D1341" s="229" t="s">
        <v>4350</v>
      </c>
      <c r="E1341" s="123" t="s">
        <v>1951</v>
      </c>
      <c r="F1341" s="179" t="s">
        <v>102</v>
      </c>
      <c r="G1341" s="179" t="s">
        <v>55</v>
      </c>
      <c r="H1341" s="179" t="s">
        <v>4279</v>
      </c>
      <c r="J1341" s="176">
        <v>0.25</v>
      </c>
      <c r="L1341" s="180" t="s">
        <v>57</v>
      </c>
      <c r="M1341" s="176" t="s">
        <v>58</v>
      </c>
      <c r="N1341" s="176">
        <v>73</v>
      </c>
      <c r="O1341" s="176" t="s">
        <v>59</v>
      </c>
      <c r="P1341" s="176" t="s">
        <v>78</v>
      </c>
      <c r="R1341" s="177" t="s">
        <v>4352</v>
      </c>
      <c r="T1341" s="177">
        <v>150</v>
      </c>
      <c r="V1341" s="165" t="s">
        <v>61</v>
      </c>
      <c r="W1341" s="166">
        <v>3</v>
      </c>
      <c r="X1341" s="106" t="s">
        <v>202</v>
      </c>
      <c r="Z1341" s="167" t="s">
        <v>62</v>
      </c>
      <c r="AA1341" s="6">
        <v>8</v>
      </c>
      <c r="AB1341" s="6">
        <v>5</v>
      </c>
      <c r="AI1341" s="163">
        <v>20</v>
      </c>
      <c r="AJ1341" s="163">
        <v>32</v>
      </c>
      <c r="AP1341" s="164"/>
      <c r="AQ1341" s="164">
        <v>53</v>
      </c>
      <c r="AR1341" s="164">
        <v>83</v>
      </c>
      <c r="BR1341" s="163" t="s">
        <v>4290</v>
      </c>
    </row>
    <row r="1342" spans="1:70" x14ac:dyDescent="0.25">
      <c r="A1342" s="91">
        <v>1396</v>
      </c>
      <c r="B1342" s="229" t="s">
        <v>2020</v>
      </c>
      <c r="C1342" s="259" t="s">
        <v>4333</v>
      </c>
      <c r="D1342" s="229" t="s">
        <v>4351</v>
      </c>
      <c r="E1342" s="123" t="s">
        <v>1951</v>
      </c>
      <c r="F1342" s="179" t="s">
        <v>102</v>
      </c>
      <c r="G1342" s="179" t="s">
        <v>55</v>
      </c>
      <c r="H1342" s="179" t="s">
        <v>4279</v>
      </c>
      <c r="J1342" s="176">
        <v>0.25</v>
      </c>
      <c r="L1342" s="180" t="s">
        <v>57</v>
      </c>
      <c r="M1342" s="176" t="s">
        <v>58</v>
      </c>
      <c r="N1342" s="176">
        <v>73</v>
      </c>
      <c r="O1342" s="176" t="s">
        <v>59</v>
      </c>
      <c r="P1342" s="176" t="s">
        <v>78</v>
      </c>
      <c r="R1342" s="177" t="s">
        <v>4352</v>
      </c>
      <c r="T1342" s="177">
        <v>150</v>
      </c>
      <c r="V1342" s="165" t="s">
        <v>61</v>
      </c>
      <c r="W1342" s="166">
        <v>3</v>
      </c>
      <c r="X1342" s="106" t="s">
        <v>202</v>
      </c>
      <c r="Z1342" s="167" t="s">
        <v>62</v>
      </c>
      <c r="AA1342" s="6">
        <v>8</v>
      </c>
      <c r="AB1342" s="6">
        <v>5</v>
      </c>
      <c r="AI1342" s="163">
        <v>20</v>
      </c>
      <c r="AJ1342" s="163">
        <v>32</v>
      </c>
      <c r="AP1342" s="164"/>
      <c r="AQ1342" s="164">
        <v>53</v>
      </c>
      <c r="AR1342" s="164">
        <v>83</v>
      </c>
      <c r="BR1342" s="163" t="s">
        <v>4290</v>
      </c>
    </row>
    <row r="1343" spans="1:70" x14ac:dyDescent="0.25">
      <c r="A1343" s="91">
        <v>1397</v>
      </c>
      <c r="B1343" s="229" t="s">
        <v>4300</v>
      </c>
      <c r="C1343" s="259" t="s">
        <v>4299</v>
      </c>
      <c r="D1343" s="229" t="s">
        <v>4357</v>
      </c>
      <c r="E1343" s="3" t="s">
        <v>338</v>
      </c>
      <c r="F1343" s="179" t="s">
        <v>102</v>
      </c>
      <c r="G1343" s="179" t="s">
        <v>55</v>
      </c>
      <c r="H1343" s="179" t="s">
        <v>4279</v>
      </c>
      <c r="I1343" s="179"/>
      <c r="J1343" s="22">
        <v>20</v>
      </c>
      <c r="L1343" s="28" t="s">
        <v>211</v>
      </c>
      <c r="M1343" s="22" t="s">
        <v>77</v>
      </c>
      <c r="N1343" s="22">
        <v>1</v>
      </c>
      <c r="O1343" s="176" t="s">
        <v>59</v>
      </c>
      <c r="P1343" s="176" t="s">
        <v>78</v>
      </c>
      <c r="S1343" s="24">
        <v>2</v>
      </c>
      <c r="V1343" s="165" t="s">
        <v>61</v>
      </c>
      <c r="W1343" s="65">
        <v>4</v>
      </c>
      <c r="X1343" s="106" t="s">
        <v>415</v>
      </c>
      <c r="Z1343" s="167" t="s">
        <v>62</v>
      </c>
      <c r="AA1343" s="6">
        <v>9</v>
      </c>
      <c r="AB1343" s="6">
        <v>3</v>
      </c>
      <c r="AI1343" s="163">
        <v>19</v>
      </c>
      <c r="AJ1343" s="163">
        <v>26</v>
      </c>
      <c r="AQ1343" s="164">
        <v>54</v>
      </c>
      <c r="AR1343" s="164">
        <v>98</v>
      </c>
      <c r="BR1343" s="163" t="s">
        <v>4303</v>
      </c>
    </row>
    <row r="1344" spans="1:70" x14ac:dyDescent="0.25">
      <c r="A1344" s="91">
        <v>1398</v>
      </c>
      <c r="B1344" s="229" t="s">
        <v>4300</v>
      </c>
      <c r="C1344" s="259" t="s">
        <v>4299</v>
      </c>
      <c r="D1344" s="229" t="s">
        <v>4358</v>
      </c>
      <c r="E1344" s="123" t="s">
        <v>338</v>
      </c>
      <c r="F1344" s="179" t="s">
        <v>102</v>
      </c>
      <c r="G1344" s="179" t="s">
        <v>55</v>
      </c>
      <c r="H1344" s="179" t="s">
        <v>4279</v>
      </c>
      <c r="I1344" s="179"/>
      <c r="J1344" s="22">
        <v>20</v>
      </c>
      <c r="L1344" s="180" t="s">
        <v>211</v>
      </c>
      <c r="M1344" s="176" t="s">
        <v>77</v>
      </c>
      <c r="N1344" s="22">
        <v>1</v>
      </c>
      <c r="O1344" s="176" t="s">
        <v>59</v>
      </c>
      <c r="P1344" s="176" t="s">
        <v>78</v>
      </c>
      <c r="S1344" s="24">
        <v>2</v>
      </c>
      <c r="V1344" s="165" t="s">
        <v>61</v>
      </c>
      <c r="W1344" s="65">
        <v>4</v>
      </c>
      <c r="X1344" s="106" t="s">
        <v>415</v>
      </c>
      <c r="Z1344" s="167" t="s">
        <v>62</v>
      </c>
      <c r="AA1344" s="6">
        <v>9</v>
      </c>
      <c r="AB1344" s="6">
        <v>3</v>
      </c>
      <c r="AI1344" s="163">
        <v>19</v>
      </c>
      <c r="AJ1344" s="163">
        <v>26</v>
      </c>
      <c r="AQ1344" s="164">
        <v>54</v>
      </c>
      <c r="AR1344" s="164">
        <v>98</v>
      </c>
      <c r="BR1344" s="163" t="s">
        <v>4303</v>
      </c>
    </row>
    <row r="1345" spans="1:70" x14ac:dyDescent="0.25">
      <c r="A1345" s="91">
        <v>1399</v>
      </c>
      <c r="B1345" s="229" t="s">
        <v>4300</v>
      </c>
      <c r="C1345" s="259" t="s">
        <v>4299</v>
      </c>
      <c r="D1345" s="229" t="s">
        <v>4359</v>
      </c>
      <c r="E1345" s="123" t="s">
        <v>338</v>
      </c>
      <c r="F1345" s="179" t="s">
        <v>102</v>
      </c>
      <c r="G1345" s="179" t="s">
        <v>55</v>
      </c>
      <c r="H1345" s="179" t="s">
        <v>4279</v>
      </c>
      <c r="I1345" s="179"/>
      <c r="J1345" s="22">
        <v>20</v>
      </c>
      <c r="L1345" s="180" t="s">
        <v>211</v>
      </c>
      <c r="M1345" s="176" t="s">
        <v>77</v>
      </c>
      <c r="N1345" s="22">
        <v>1</v>
      </c>
      <c r="O1345" s="176" t="s">
        <v>59</v>
      </c>
      <c r="P1345" s="176" t="s">
        <v>78</v>
      </c>
      <c r="S1345" s="24">
        <v>2</v>
      </c>
      <c r="V1345" s="165" t="s">
        <v>61</v>
      </c>
      <c r="W1345" s="65">
        <v>4</v>
      </c>
      <c r="X1345" s="106" t="s">
        <v>415</v>
      </c>
      <c r="Z1345" s="167" t="s">
        <v>62</v>
      </c>
      <c r="AA1345" s="6">
        <v>9</v>
      </c>
      <c r="AB1345" s="6">
        <v>3</v>
      </c>
      <c r="AI1345" s="163">
        <v>19</v>
      </c>
      <c r="AJ1345" s="163">
        <v>26</v>
      </c>
      <c r="AQ1345" s="164">
        <v>54</v>
      </c>
      <c r="AR1345" s="164">
        <v>98</v>
      </c>
      <c r="BR1345" s="163" t="s">
        <v>4303</v>
      </c>
    </row>
  </sheetData>
  <autoFilter ref="A2:BR134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phoneticPr fontId="41" type="noConversion"/>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 ref="C1310" r:id="rId50" xr:uid="{1D39AC90-3C9E-4D48-8367-8D031D51DC15}"/>
    <hyperlink ref="C1334" r:id="rId51" xr:uid="{14376C95-F8CB-40B1-920A-F87E02896804}"/>
    <hyperlink ref="C1317" r:id="rId52" xr:uid="{785B4E32-00A7-4921-BC9B-13A46EDE4FEA}"/>
  </hyperlinks>
  <pageMargins left="0.7" right="0.7" top="0.75" bottom="0.75" header="0.3" footer="0.3"/>
  <pageSetup paperSize="9" orientation="portrait" r:id="rId53"/>
  <legacyDrawing r:id="rId5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78"/>
  <sheetViews>
    <sheetView zoomScale="90" zoomScaleNormal="90" workbookViewId="0">
      <pane xSplit="5" ySplit="1" topLeftCell="F917" activePane="bottomRight" state="frozen"/>
      <selection pane="topRight" activeCell="F1" sqref="F1"/>
      <selection pane="bottomLeft" activeCell="A2" sqref="A2"/>
      <selection pane="bottomRight" activeCell="A944" sqref="A944:XFD944"/>
    </sheetView>
  </sheetViews>
  <sheetFormatPr defaultColWidth="11" defaultRowHeight="13.8" x14ac:dyDescent="0.25"/>
  <cols>
    <col min="1" max="1" width="4.8984375" bestFit="1" customWidth="1"/>
    <col min="2" max="2" width="16.3984375" style="234" customWidth="1"/>
    <col min="3" max="3" width="40.19921875" style="234" customWidth="1"/>
    <col min="4" max="4" width="38" style="234" customWidth="1"/>
    <col min="5" max="5" width="18.8984375" style="101" customWidth="1"/>
    <col min="6" max="6" width="5.3984375" style="58" bestFit="1" customWidth="1"/>
    <col min="7" max="7" width="6.5" style="58" bestFit="1" customWidth="1"/>
    <col min="8" max="8" width="7.09765625" style="58" bestFit="1" customWidth="1"/>
    <col min="9" max="9" width="9.69921875" style="46" bestFit="1" customWidth="1"/>
    <col min="10" max="10" width="12.69921875" style="46" bestFit="1" customWidth="1"/>
    <col min="11" max="11" width="13.5" style="46" bestFit="1" customWidth="1"/>
    <col min="12" max="12" width="9.59765625" style="47" bestFit="1" customWidth="1"/>
    <col min="13" max="13" width="12.59765625" style="47" bestFit="1" customWidth="1"/>
    <col min="14" max="14" width="13.3984375" style="47" bestFit="1" customWidth="1"/>
    <col min="15" max="15" width="12.59765625" style="46" bestFit="1" customWidth="1"/>
    <col min="16" max="16" width="11" style="48" bestFit="1" customWidth="1"/>
    <col min="17" max="17" width="14" style="48" bestFit="1" customWidth="1"/>
    <col min="18" max="18" width="14.8984375" style="48" bestFit="1" customWidth="1"/>
    <col min="19" max="19" width="10.8984375" style="49" bestFit="1" customWidth="1"/>
    <col min="20" max="20" width="13.8984375" style="49" bestFit="1" customWidth="1"/>
    <col min="21" max="21" width="14.59765625" style="49" bestFit="1" customWidth="1"/>
    <col min="22" max="22" width="11.69921875" style="62" bestFit="1" customWidth="1"/>
    <col min="23" max="23" width="8.5" style="54" bestFit="1" customWidth="1"/>
    <col min="24" max="24" width="13.09765625" style="54" bestFit="1" customWidth="1"/>
    <col min="25" max="25" width="12.19921875" style="54" bestFit="1" customWidth="1"/>
    <col min="26" max="26" width="8.3984375" style="56" bestFit="1" customWidth="1"/>
    <col min="27" max="27" width="13.09765625" style="56" bestFit="1" customWidth="1"/>
    <col min="28" max="28" width="12.09765625" style="56" bestFit="1" customWidth="1"/>
    <col min="29" max="29" width="7.3984375" style="61" bestFit="1" customWidth="1"/>
    <col min="30" max="30" width="39.5" style="70" bestFit="1" customWidth="1"/>
  </cols>
  <sheetData>
    <row r="1" spans="1:30" x14ac:dyDescent="0.25">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5">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5">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5">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5">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5">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5">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5">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5">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5">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5">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5">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5">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5">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5">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5">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5">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5">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5">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5">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5">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5">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5">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5">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5">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5">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5">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5">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5">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5">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5">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5">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5">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5">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5">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5">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5">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5">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5">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5">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5">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5">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5">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5">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5">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5">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5">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5">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5">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5">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5">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5">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5">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5">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5">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5">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5">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5">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5">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5">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5">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5">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5">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5">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5">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5">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5">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5">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5">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5">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5">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5">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5">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5">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5">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5">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5">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5">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5">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5">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5">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5">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5">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5">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5">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5">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5">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5">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5">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5">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5">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5">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5">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5">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5">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5">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5">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5">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5">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5">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5">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5">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5">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5">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5">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5">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5">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5">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5">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5">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5">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5">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5">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5">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5">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5">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5">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5">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5">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5">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5">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5">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5">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5">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5">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5">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5">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5">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5">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5">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5">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5">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5">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5">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5">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5">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5">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5">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5">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5">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5">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5">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5">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5">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5">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5">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5">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5">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5">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5">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5">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5">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5">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5">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5">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5">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5">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5">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5">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5">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5">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5">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5">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5">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5">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5">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5">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5">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5">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5">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5">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5">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5">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5">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5">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5">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5">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5">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5">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5">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5">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5">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5">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5">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5">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5">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5">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5">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5">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5">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5">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5">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5">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5">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5">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5">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5">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5">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5">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5">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5">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5">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5">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5">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5">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5">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5">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5">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5">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5">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5">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5">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5">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5">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5">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5">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5">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5">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5">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5">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5">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5">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5">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5">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5">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5">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5">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5">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5">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5">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5">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5">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5">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5">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5">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5">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5">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5">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5">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5">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5">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5">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5">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5">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5">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5">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5">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5">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5">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5">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5">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5">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5">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5">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5">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5">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5">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5">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5">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5">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5">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5">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5">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5">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5">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5">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5">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5">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5">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5">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5">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5">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5">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5">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5">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5">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5">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5">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5">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5">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5">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5">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5">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5">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5">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5">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5">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5">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5">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5">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5">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5">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5">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5">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5">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5">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5">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5">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5">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5">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5">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5">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5">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5">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5">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5">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5">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5">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5">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5">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5">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5">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5">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5">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5">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5">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5">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5">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5">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5">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5">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5">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5">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5">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5">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5">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5">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5">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5">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5">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5">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5">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5">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5">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5">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5">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5">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5">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5">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5">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5">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5">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5">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5">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5">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5">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1310</v>
      </c>
      <c r="W346" s="194">
        <v>1143</v>
      </c>
      <c r="X346" s="194" t="s">
        <v>1201</v>
      </c>
      <c r="Y346" s="194" t="s">
        <v>334</v>
      </c>
      <c r="Z346" s="195">
        <v>513</v>
      </c>
      <c r="AA346" s="195" t="s">
        <v>1201</v>
      </c>
      <c r="AB346" s="195" t="s">
        <v>334</v>
      </c>
      <c r="AC346" s="198" t="s">
        <v>949</v>
      </c>
      <c r="AD346" s="200"/>
    </row>
    <row r="347" spans="1:30" x14ac:dyDescent="0.25">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1310</v>
      </c>
      <c r="W347" s="194">
        <v>529</v>
      </c>
      <c r="X347" s="194" t="s">
        <v>1201</v>
      </c>
      <c r="Y347" s="194" t="s">
        <v>334</v>
      </c>
      <c r="Z347" s="195">
        <v>611</v>
      </c>
      <c r="AA347" s="195" t="s">
        <v>1201</v>
      </c>
      <c r="AB347" s="195" t="s">
        <v>334</v>
      </c>
      <c r="AC347" s="198" t="s">
        <v>949</v>
      </c>
      <c r="AD347" s="200"/>
    </row>
    <row r="348" spans="1:30" x14ac:dyDescent="0.25">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1310</v>
      </c>
      <c r="W348" s="194">
        <v>621</v>
      </c>
      <c r="X348" s="194" t="s">
        <v>1201</v>
      </c>
      <c r="Y348" s="194" t="s">
        <v>334</v>
      </c>
      <c r="Z348" s="195">
        <v>340</v>
      </c>
      <c r="AA348" s="195" t="s">
        <v>1201</v>
      </c>
      <c r="AB348" s="195" t="s">
        <v>334</v>
      </c>
      <c r="AC348" s="198" t="s">
        <v>949</v>
      </c>
    </row>
    <row r="349" spans="1:30" x14ac:dyDescent="0.25">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1310</v>
      </c>
      <c r="W349" s="194">
        <v>777</v>
      </c>
      <c r="X349" s="194" t="s">
        <v>1201</v>
      </c>
      <c r="Y349" s="194" t="s">
        <v>334</v>
      </c>
      <c r="Z349" s="195">
        <v>455</v>
      </c>
      <c r="AA349" s="195" t="s">
        <v>1201</v>
      </c>
      <c r="AB349" s="195" t="s">
        <v>334</v>
      </c>
      <c r="AC349" s="198" t="s">
        <v>949</v>
      </c>
    </row>
    <row r="350" spans="1:30" x14ac:dyDescent="0.25">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5">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5">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5">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5">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5">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5">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5">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5">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5">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5">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5">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5">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5">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5">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5">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5">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5">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5">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5">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5">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5">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5">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5">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1253</v>
      </c>
      <c r="K373" s="46" t="s">
        <v>115</v>
      </c>
      <c r="O373" s="46" t="s">
        <v>937</v>
      </c>
    </row>
    <row r="374" spans="1:30" x14ac:dyDescent="0.25">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1253</v>
      </c>
      <c r="K374" s="46" t="s">
        <v>115</v>
      </c>
      <c r="O374" s="46" t="s">
        <v>937</v>
      </c>
    </row>
    <row r="375" spans="1:30" x14ac:dyDescent="0.25">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1253</v>
      </c>
      <c r="K375" s="46" t="s">
        <v>115</v>
      </c>
      <c r="O375" s="46" t="s">
        <v>937</v>
      </c>
    </row>
    <row r="376" spans="1:30" x14ac:dyDescent="0.25">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5">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5">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5">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5">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1388</v>
      </c>
    </row>
    <row r="381" spans="1:30" x14ac:dyDescent="0.25">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1391</v>
      </c>
    </row>
    <row r="382" spans="1:30" x14ac:dyDescent="0.25">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1391</v>
      </c>
    </row>
    <row r="383" spans="1:30" x14ac:dyDescent="0.25">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5">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5">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5">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5">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5">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5">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5">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5">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5">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5">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5">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5">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5">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5">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5">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5">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5">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5">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5">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5">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5">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5">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5">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5">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5">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5">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5">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5">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5">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5">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5">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1208</v>
      </c>
      <c r="K414" s="46" t="s">
        <v>941</v>
      </c>
      <c r="L414" s="47">
        <v>122</v>
      </c>
      <c r="M414" s="47" t="s">
        <v>446</v>
      </c>
      <c r="N414" s="47" t="s">
        <v>1752</v>
      </c>
      <c r="O414" s="46" t="s">
        <v>937</v>
      </c>
      <c r="P414" s="48">
        <v>2.88</v>
      </c>
      <c r="Q414" s="48" t="s">
        <v>1207</v>
      </c>
      <c r="R414" s="48" t="s">
        <v>1751</v>
      </c>
      <c r="S414" s="49">
        <v>184</v>
      </c>
      <c r="T414" s="49" t="s">
        <v>1207</v>
      </c>
      <c r="U414" s="49" t="s">
        <v>1752</v>
      </c>
      <c r="V414" s="62" t="s">
        <v>939</v>
      </c>
    </row>
    <row r="415" spans="1:30" x14ac:dyDescent="0.25">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1208</v>
      </c>
      <c r="K415" s="46" t="s">
        <v>941</v>
      </c>
      <c r="O415" s="46" t="s">
        <v>940</v>
      </c>
      <c r="P415" s="48">
        <v>2.1</v>
      </c>
      <c r="Q415" s="48" t="s">
        <v>1207</v>
      </c>
      <c r="R415" s="48" t="s">
        <v>1751</v>
      </c>
      <c r="AD415" s="70" t="s">
        <v>1805</v>
      </c>
    </row>
    <row r="416" spans="1:30" x14ac:dyDescent="0.25">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1208</v>
      </c>
      <c r="K416" s="46" t="s">
        <v>941</v>
      </c>
      <c r="O416" s="46" t="s">
        <v>940</v>
      </c>
      <c r="P416" s="48">
        <v>3.5</v>
      </c>
      <c r="Q416" s="48" t="s">
        <v>1207</v>
      </c>
      <c r="R416" s="48" t="s">
        <v>1751</v>
      </c>
      <c r="AD416" s="70" t="s">
        <v>1805</v>
      </c>
    </row>
    <row r="417" spans="1:30" x14ac:dyDescent="0.25">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1208</v>
      </c>
      <c r="K417" s="46" t="s">
        <v>941</v>
      </c>
      <c r="O417" s="46" t="s">
        <v>940</v>
      </c>
      <c r="P417" s="48">
        <v>4.5</v>
      </c>
      <c r="Q417" s="48" t="s">
        <v>1207</v>
      </c>
      <c r="R417" s="48" t="s">
        <v>1751</v>
      </c>
      <c r="AD417" s="70" t="s">
        <v>1805</v>
      </c>
    </row>
    <row r="418" spans="1:30" x14ac:dyDescent="0.25">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1208</v>
      </c>
      <c r="K418" s="46" t="s">
        <v>941</v>
      </c>
      <c r="O418" s="46" t="s">
        <v>940</v>
      </c>
      <c r="P418" s="48">
        <v>3.8</v>
      </c>
      <c r="Q418" s="48" t="s">
        <v>1207</v>
      </c>
      <c r="R418" s="48" t="s">
        <v>1751</v>
      </c>
      <c r="AD418" s="70" t="s">
        <v>1805</v>
      </c>
    </row>
    <row r="419" spans="1:30" x14ac:dyDescent="0.25">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1208</v>
      </c>
      <c r="K419" s="46" t="s">
        <v>334</v>
      </c>
      <c r="L419" s="47">
        <v>4.3600000000000003</v>
      </c>
      <c r="M419" s="47" t="s">
        <v>1208</v>
      </c>
      <c r="N419" s="47" t="s">
        <v>116</v>
      </c>
      <c r="O419" s="46" t="s">
        <v>940</v>
      </c>
      <c r="P419" s="48">
        <v>4.9400000000000004</v>
      </c>
      <c r="Q419" s="48" t="s">
        <v>1207</v>
      </c>
      <c r="R419" s="48" t="s">
        <v>115</v>
      </c>
      <c r="S419" s="49">
        <v>1.8</v>
      </c>
      <c r="T419" s="49" t="s">
        <v>1207</v>
      </c>
      <c r="U419" s="49" t="s">
        <v>116</v>
      </c>
      <c r="V419" s="62" t="s">
        <v>939</v>
      </c>
      <c r="AD419" s="70" t="s">
        <v>1806</v>
      </c>
    </row>
    <row r="420" spans="1:30" x14ac:dyDescent="0.25">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1208</v>
      </c>
      <c r="K420" s="46" t="s">
        <v>941</v>
      </c>
      <c r="L420" s="47">
        <v>40</v>
      </c>
      <c r="M420" s="47" t="s">
        <v>446</v>
      </c>
      <c r="N420" s="47" t="s">
        <v>1752</v>
      </c>
      <c r="O420" s="46" t="s">
        <v>954</v>
      </c>
    </row>
    <row r="421" spans="1:30" x14ac:dyDescent="0.25">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1208</v>
      </c>
      <c r="K421" s="46" t="s">
        <v>941</v>
      </c>
      <c r="L421" s="47">
        <v>34</v>
      </c>
      <c r="M421" s="47" t="s">
        <v>446</v>
      </c>
      <c r="N421" s="47" t="s">
        <v>1752</v>
      </c>
      <c r="O421" s="46" t="s">
        <v>954</v>
      </c>
    </row>
    <row r="422" spans="1:30" x14ac:dyDescent="0.25">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5">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5">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5">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5">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1208</v>
      </c>
      <c r="K426" s="46" t="s">
        <v>941</v>
      </c>
      <c r="L426" s="47">
        <v>59</v>
      </c>
      <c r="M426" s="47" t="s">
        <v>446</v>
      </c>
      <c r="N426" s="47" t="s">
        <v>1752</v>
      </c>
      <c r="O426" s="46" t="s">
        <v>954</v>
      </c>
    </row>
    <row r="427" spans="1:30" x14ac:dyDescent="0.25">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1208</v>
      </c>
      <c r="K427" s="46" t="s">
        <v>941</v>
      </c>
      <c r="L427" s="47">
        <v>34</v>
      </c>
      <c r="M427" s="47" t="s">
        <v>446</v>
      </c>
      <c r="N427" s="47" t="s">
        <v>1752</v>
      </c>
      <c r="O427" s="46" t="s">
        <v>954</v>
      </c>
    </row>
    <row r="428" spans="1:30" x14ac:dyDescent="0.25">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1208</v>
      </c>
      <c r="K428" s="46" t="s">
        <v>941</v>
      </c>
      <c r="L428" s="47">
        <v>120</v>
      </c>
      <c r="M428" s="47" t="s">
        <v>446</v>
      </c>
      <c r="N428" s="47" t="s">
        <v>1752</v>
      </c>
      <c r="O428" s="46" t="s">
        <v>954</v>
      </c>
    </row>
    <row r="429" spans="1:30" x14ac:dyDescent="0.25">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1208</v>
      </c>
      <c r="K429" s="46" t="s">
        <v>941</v>
      </c>
      <c r="L429" s="47">
        <v>98</v>
      </c>
      <c r="M429" s="47" t="s">
        <v>446</v>
      </c>
      <c r="N429" s="47" t="s">
        <v>1752</v>
      </c>
      <c r="O429" s="46" t="s">
        <v>954</v>
      </c>
    </row>
    <row r="430" spans="1:30" x14ac:dyDescent="0.25">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1208</v>
      </c>
      <c r="K430" s="46" t="s">
        <v>941</v>
      </c>
      <c r="O430" s="46" t="s">
        <v>937</v>
      </c>
      <c r="P430" s="48">
        <v>16.100000000000001</v>
      </c>
      <c r="Q430" s="48" t="s">
        <v>1207</v>
      </c>
      <c r="R430" s="48" t="s">
        <v>1808</v>
      </c>
      <c r="V430" s="62" t="s">
        <v>939</v>
      </c>
    </row>
    <row r="431" spans="1:30" x14ac:dyDescent="0.25">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1208</v>
      </c>
      <c r="K431" s="46" t="s">
        <v>941</v>
      </c>
      <c r="O431" s="46" t="s">
        <v>937</v>
      </c>
      <c r="P431" s="48">
        <v>6.14</v>
      </c>
      <c r="Q431" s="48" t="s">
        <v>1207</v>
      </c>
      <c r="R431" s="48" t="s">
        <v>1808</v>
      </c>
      <c r="V431" s="62" t="s">
        <v>939</v>
      </c>
    </row>
    <row r="432" spans="1:30" x14ac:dyDescent="0.25">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1208</v>
      </c>
      <c r="K432" s="46" t="s">
        <v>941</v>
      </c>
      <c r="O432" s="46" t="s">
        <v>937</v>
      </c>
      <c r="P432" s="48">
        <v>23.2</v>
      </c>
      <c r="Q432" s="48" t="s">
        <v>1207</v>
      </c>
      <c r="R432" s="48" t="s">
        <v>1808</v>
      </c>
      <c r="V432" s="62" t="s">
        <v>939</v>
      </c>
    </row>
    <row r="433" spans="1:30" x14ac:dyDescent="0.25">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1208</v>
      </c>
      <c r="K433" s="46" t="s">
        <v>941</v>
      </c>
      <c r="O433" s="46" t="s">
        <v>937</v>
      </c>
      <c r="P433" s="48">
        <v>5</v>
      </c>
      <c r="Q433" s="48" t="s">
        <v>1207</v>
      </c>
      <c r="R433" s="48" t="s">
        <v>1808</v>
      </c>
      <c r="V433" s="62" t="s">
        <v>939</v>
      </c>
    </row>
    <row r="434" spans="1:30" x14ac:dyDescent="0.25">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1208</v>
      </c>
      <c r="K434" s="46" t="s">
        <v>941</v>
      </c>
      <c r="O434" s="46" t="s">
        <v>937</v>
      </c>
      <c r="P434" s="48">
        <v>0.57999999999999996</v>
      </c>
      <c r="Q434" s="48" t="s">
        <v>1207</v>
      </c>
      <c r="R434" s="48" t="s">
        <v>1808</v>
      </c>
      <c r="V434" s="62" t="s">
        <v>939</v>
      </c>
      <c r="W434" s="54">
        <v>51.62</v>
      </c>
      <c r="X434" s="54" t="s">
        <v>951</v>
      </c>
      <c r="Y434" s="54" t="s">
        <v>117</v>
      </c>
    </row>
    <row r="435" spans="1:30" x14ac:dyDescent="0.25">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1208</v>
      </c>
      <c r="K435" s="46" t="s">
        <v>941</v>
      </c>
      <c r="O435" s="46" t="s">
        <v>937</v>
      </c>
      <c r="P435" s="48">
        <v>1.17</v>
      </c>
      <c r="Q435" s="48" t="s">
        <v>1207</v>
      </c>
      <c r="R435" s="48" t="s">
        <v>1808</v>
      </c>
      <c r="V435" s="62" t="s">
        <v>939</v>
      </c>
      <c r="W435" s="54">
        <v>78.400000000000006</v>
      </c>
      <c r="X435" s="54" t="s">
        <v>951</v>
      </c>
      <c r="Y435" s="54" t="s">
        <v>117</v>
      </c>
    </row>
    <row r="436" spans="1:30" x14ac:dyDescent="0.25">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1208</v>
      </c>
      <c r="K436" s="46" t="s">
        <v>941</v>
      </c>
      <c r="O436" s="46" t="s">
        <v>937</v>
      </c>
      <c r="P436" s="48">
        <v>2.37</v>
      </c>
      <c r="Q436" s="48" t="s">
        <v>1207</v>
      </c>
      <c r="R436" s="48" t="s">
        <v>1808</v>
      </c>
      <c r="V436" s="62" t="s">
        <v>939</v>
      </c>
      <c r="W436" s="54">
        <v>53.92</v>
      </c>
      <c r="X436" s="54" t="s">
        <v>951</v>
      </c>
      <c r="Y436" s="54" t="s">
        <v>117</v>
      </c>
    </row>
    <row r="437" spans="1:30" x14ac:dyDescent="0.25">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1208</v>
      </c>
      <c r="K437" s="46" t="s">
        <v>941</v>
      </c>
      <c r="O437" s="46" t="s">
        <v>937</v>
      </c>
      <c r="P437" s="48">
        <v>2.75</v>
      </c>
      <c r="Q437" s="48" t="s">
        <v>1207</v>
      </c>
      <c r="R437" s="48" t="s">
        <v>1808</v>
      </c>
      <c r="V437" s="62" t="s">
        <v>939</v>
      </c>
      <c r="W437" s="54">
        <v>59</v>
      </c>
      <c r="X437" s="54" t="s">
        <v>951</v>
      </c>
      <c r="Y437" s="54" t="s">
        <v>117</v>
      </c>
    </row>
    <row r="438" spans="1:30" x14ac:dyDescent="0.25">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1208</v>
      </c>
      <c r="K438" s="46" t="s">
        <v>941</v>
      </c>
      <c r="O438" s="46" t="s">
        <v>937</v>
      </c>
      <c r="P438" s="48">
        <v>5.83</v>
      </c>
      <c r="Q438" s="48" t="s">
        <v>1207</v>
      </c>
      <c r="R438" s="48" t="s">
        <v>1808</v>
      </c>
      <c r="V438" s="62" t="s">
        <v>939</v>
      </c>
      <c r="W438" s="54">
        <v>46.53</v>
      </c>
      <c r="X438" s="54" t="s">
        <v>951</v>
      </c>
      <c r="Y438" s="54" t="s">
        <v>117</v>
      </c>
    </row>
    <row r="439" spans="1:30" x14ac:dyDescent="0.25">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1208</v>
      </c>
      <c r="K439" s="46" t="s">
        <v>941</v>
      </c>
      <c r="O439" s="46" t="s">
        <v>937</v>
      </c>
      <c r="P439" s="48">
        <v>10.63</v>
      </c>
      <c r="Q439" s="48" t="s">
        <v>1207</v>
      </c>
      <c r="R439" s="48" t="s">
        <v>1808</v>
      </c>
      <c r="V439" s="62" t="s">
        <v>939</v>
      </c>
      <c r="W439" s="54">
        <v>60.88</v>
      </c>
      <c r="X439" s="54" t="s">
        <v>951</v>
      </c>
      <c r="Y439" s="54" t="s">
        <v>117</v>
      </c>
    </row>
    <row r="440" spans="1:30" x14ac:dyDescent="0.25">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1208</v>
      </c>
      <c r="K440" s="46" t="s">
        <v>941</v>
      </c>
      <c r="O440" s="46" t="s">
        <v>937</v>
      </c>
      <c r="P440" s="48">
        <v>24.67</v>
      </c>
      <c r="Q440" s="48" t="s">
        <v>1207</v>
      </c>
      <c r="R440" s="48" t="s">
        <v>1808</v>
      </c>
      <c r="V440" s="62" t="s">
        <v>939</v>
      </c>
      <c r="W440" s="54">
        <v>48.52</v>
      </c>
      <c r="X440" s="54" t="s">
        <v>951</v>
      </c>
      <c r="Y440" s="54" t="s">
        <v>117</v>
      </c>
    </row>
    <row r="441" spans="1:30" x14ac:dyDescent="0.25">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1208</v>
      </c>
      <c r="K441" s="46" t="s">
        <v>941</v>
      </c>
      <c r="O441" s="46" t="s">
        <v>937</v>
      </c>
      <c r="P441" s="48">
        <v>30.96</v>
      </c>
      <c r="Q441" s="48" t="s">
        <v>1207</v>
      </c>
      <c r="R441" s="48" t="s">
        <v>1808</v>
      </c>
      <c r="V441" s="62" t="s">
        <v>939</v>
      </c>
      <c r="W441" s="54">
        <v>42.22</v>
      </c>
      <c r="X441" s="54" t="s">
        <v>951</v>
      </c>
      <c r="Y441" s="54" t="s">
        <v>117</v>
      </c>
    </row>
    <row r="442" spans="1:30" x14ac:dyDescent="0.25">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1208</v>
      </c>
      <c r="K442" s="46" t="s">
        <v>941</v>
      </c>
      <c r="O442" s="46" t="s">
        <v>937</v>
      </c>
      <c r="P442" s="48">
        <v>36.06</v>
      </c>
      <c r="Q442" s="48" t="s">
        <v>1207</v>
      </c>
      <c r="R442" s="48" t="s">
        <v>1808</v>
      </c>
      <c r="V442" s="62" t="s">
        <v>939</v>
      </c>
      <c r="W442" s="54">
        <v>43.52</v>
      </c>
      <c r="X442" s="54" t="s">
        <v>951</v>
      </c>
      <c r="Y442" s="54" t="s">
        <v>117</v>
      </c>
    </row>
    <row r="443" spans="1:30" x14ac:dyDescent="0.25">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1208</v>
      </c>
      <c r="K443" s="46" t="s">
        <v>941</v>
      </c>
      <c r="O443" s="46" t="s">
        <v>937</v>
      </c>
      <c r="P443" s="48">
        <v>8.61</v>
      </c>
      <c r="Q443" s="48" t="s">
        <v>1207</v>
      </c>
      <c r="R443" s="48" t="s">
        <v>1808</v>
      </c>
    </row>
    <row r="444" spans="1:30" x14ac:dyDescent="0.25">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5">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5">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5">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5">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5">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5">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1185</v>
      </c>
      <c r="AD450" s="70" t="s">
        <v>1920</v>
      </c>
    </row>
    <row r="451" spans="1:30" x14ac:dyDescent="0.25">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5">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5">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5">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5">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5">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5">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5">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5">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5">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5">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5">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5">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5">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5">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5">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5">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5">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5">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5">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5">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5">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5">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5">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5">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5">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5">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5">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5">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5">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5">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5">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5">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5">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5">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5">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5">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5">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5">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5">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5">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5">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5">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5">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5">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5">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5">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5">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5">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2512</v>
      </c>
    </row>
    <row r="500" spans="1:30" x14ac:dyDescent="0.25">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2513</v>
      </c>
    </row>
    <row r="501" spans="1:30" x14ac:dyDescent="0.25">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2512</v>
      </c>
    </row>
    <row r="502" spans="1:30" x14ac:dyDescent="0.25">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2673</v>
      </c>
    </row>
    <row r="503" spans="1:30" x14ac:dyDescent="0.25">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2673</v>
      </c>
    </row>
    <row r="504" spans="1:30" x14ac:dyDescent="0.25">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2673</v>
      </c>
    </row>
    <row r="505" spans="1:30" x14ac:dyDescent="0.25">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2673</v>
      </c>
    </row>
    <row r="506" spans="1:30" x14ac:dyDescent="0.25">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2673</v>
      </c>
    </row>
    <row r="507" spans="1:30" x14ac:dyDescent="0.25">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2673</v>
      </c>
    </row>
    <row r="508" spans="1:30" x14ac:dyDescent="0.25">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2514</v>
      </c>
    </row>
    <row r="509" spans="1:30" x14ac:dyDescent="0.25">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2515</v>
      </c>
    </row>
    <row r="510" spans="1:30" x14ac:dyDescent="0.25">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2516</v>
      </c>
    </row>
    <row r="511" spans="1:30" x14ac:dyDescent="0.25">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2517</v>
      </c>
      <c r="M511" s="47" t="s">
        <v>964</v>
      </c>
      <c r="N511" s="47" t="s">
        <v>1096</v>
      </c>
      <c r="O511" s="46" t="s">
        <v>937</v>
      </c>
      <c r="P511" s="48">
        <v>58</v>
      </c>
      <c r="Q511" s="48" t="s">
        <v>965</v>
      </c>
      <c r="R511" s="48" t="s">
        <v>334</v>
      </c>
      <c r="S511" s="49" t="s">
        <v>2518</v>
      </c>
      <c r="T511" s="49" t="s">
        <v>965</v>
      </c>
      <c r="U511" s="49" t="s">
        <v>1096</v>
      </c>
      <c r="V511" s="62" t="s">
        <v>939</v>
      </c>
      <c r="W511" s="54">
        <v>36</v>
      </c>
      <c r="X511" s="54" t="s">
        <v>963</v>
      </c>
      <c r="Y511" s="54" t="s">
        <v>334</v>
      </c>
      <c r="Z511" s="56" t="s">
        <v>2519</v>
      </c>
      <c r="AA511" s="56" t="s">
        <v>963</v>
      </c>
      <c r="AB511" s="56" t="s">
        <v>1096</v>
      </c>
      <c r="AC511" s="61" t="s">
        <v>966</v>
      </c>
      <c r="AD511" s="70" t="s">
        <v>2520</v>
      </c>
    </row>
    <row r="512" spans="1:30" x14ac:dyDescent="0.25">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2521</v>
      </c>
      <c r="M512" s="47" t="s">
        <v>964</v>
      </c>
      <c r="N512" s="47" t="s">
        <v>1096</v>
      </c>
      <c r="O512" s="46" t="s">
        <v>937</v>
      </c>
      <c r="P512" s="48">
        <v>59</v>
      </c>
      <c r="Q512" s="48" t="s">
        <v>965</v>
      </c>
      <c r="R512" s="48" t="s">
        <v>334</v>
      </c>
      <c r="S512" s="49" t="s">
        <v>2522</v>
      </c>
      <c r="T512" s="49" t="s">
        <v>965</v>
      </c>
      <c r="U512" s="49" t="s">
        <v>1096</v>
      </c>
      <c r="V512" s="62" t="s">
        <v>939</v>
      </c>
      <c r="W512" s="54">
        <v>30.4</v>
      </c>
      <c r="X512" s="54" t="s">
        <v>963</v>
      </c>
      <c r="Y512" s="54" t="s">
        <v>334</v>
      </c>
      <c r="Z512" s="56" t="s">
        <v>2523</v>
      </c>
      <c r="AA512" s="56" t="s">
        <v>963</v>
      </c>
      <c r="AB512" s="56" t="s">
        <v>1096</v>
      </c>
      <c r="AC512" s="61" t="s">
        <v>966</v>
      </c>
      <c r="AD512" s="70" t="s">
        <v>2520</v>
      </c>
    </row>
    <row r="513" spans="1:30" x14ac:dyDescent="0.25">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2524</v>
      </c>
      <c r="M513" s="47" t="s">
        <v>964</v>
      </c>
      <c r="N513" s="47" t="s">
        <v>1096</v>
      </c>
      <c r="O513" s="46" t="s">
        <v>937</v>
      </c>
      <c r="P513" s="48">
        <v>58</v>
      </c>
      <c r="Q513" s="48" t="s">
        <v>965</v>
      </c>
      <c r="R513" s="48" t="s">
        <v>334</v>
      </c>
      <c r="S513" s="49" t="s">
        <v>2522</v>
      </c>
      <c r="T513" s="49" t="s">
        <v>965</v>
      </c>
      <c r="U513" s="49" t="s">
        <v>1096</v>
      </c>
      <c r="V513" s="62" t="s">
        <v>939</v>
      </c>
      <c r="W513" s="54">
        <v>33.200000000000003</v>
      </c>
      <c r="X513" s="54" t="s">
        <v>963</v>
      </c>
      <c r="Y513" s="54" t="s">
        <v>334</v>
      </c>
      <c r="Z513" s="56" t="s">
        <v>2525</v>
      </c>
      <c r="AA513" s="56" t="s">
        <v>963</v>
      </c>
      <c r="AB513" s="56" t="s">
        <v>1096</v>
      </c>
      <c r="AC513" s="61" t="s">
        <v>966</v>
      </c>
      <c r="AD513" s="70" t="s">
        <v>2520</v>
      </c>
    </row>
    <row r="514" spans="1:30" x14ac:dyDescent="0.25">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2526</v>
      </c>
      <c r="M514" s="47" t="s">
        <v>964</v>
      </c>
      <c r="N514" s="47" t="s">
        <v>1096</v>
      </c>
      <c r="O514" s="46" t="s">
        <v>937</v>
      </c>
      <c r="P514" s="48">
        <v>12</v>
      </c>
      <c r="Q514" s="48" t="s">
        <v>965</v>
      </c>
      <c r="R514" s="48" t="s">
        <v>334</v>
      </c>
      <c r="S514" s="49" t="s">
        <v>2527</v>
      </c>
      <c r="T514" s="49" t="s">
        <v>965</v>
      </c>
      <c r="U514" s="49" t="s">
        <v>1096</v>
      </c>
      <c r="V514" s="62" t="s">
        <v>939</v>
      </c>
      <c r="W514" s="54">
        <v>124</v>
      </c>
      <c r="X514" s="54" t="s">
        <v>963</v>
      </c>
      <c r="Y514" s="54" t="s">
        <v>334</v>
      </c>
      <c r="Z514" s="56" t="s">
        <v>2528</v>
      </c>
      <c r="AA514" s="56" t="s">
        <v>963</v>
      </c>
      <c r="AB514" s="56" t="s">
        <v>1096</v>
      </c>
      <c r="AC514" s="61" t="s">
        <v>945</v>
      </c>
      <c r="AD514" s="70" t="s">
        <v>2520</v>
      </c>
    </row>
    <row r="515" spans="1:30" x14ac:dyDescent="0.25">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2529</v>
      </c>
      <c r="M515" s="47" t="s">
        <v>964</v>
      </c>
      <c r="N515" s="47" t="s">
        <v>1096</v>
      </c>
      <c r="O515" s="46" t="s">
        <v>937</v>
      </c>
      <c r="P515" s="48">
        <v>12</v>
      </c>
      <c r="Q515" s="48" t="s">
        <v>965</v>
      </c>
      <c r="R515" s="48" t="s">
        <v>334</v>
      </c>
      <c r="S515" s="49" t="s">
        <v>2530</v>
      </c>
      <c r="T515" s="49" t="s">
        <v>965</v>
      </c>
      <c r="U515" s="49" t="s">
        <v>1096</v>
      </c>
      <c r="V515" s="62" t="s">
        <v>939</v>
      </c>
      <c r="W515" s="54">
        <v>119</v>
      </c>
      <c r="X515" s="54" t="s">
        <v>963</v>
      </c>
      <c r="Y515" s="54" t="s">
        <v>334</v>
      </c>
      <c r="Z515" s="56" t="s">
        <v>2531</v>
      </c>
      <c r="AA515" s="56" t="s">
        <v>963</v>
      </c>
      <c r="AB515" s="56" t="s">
        <v>1096</v>
      </c>
      <c r="AC515" s="61" t="s">
        <v>945</v>
      </c>
      <c r="AD515" s="70" t="s">
        <v>2520</v>
      </c>
    </row>
    <row r="516" spans="1:30" x14ac:dyDescent="0.25">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2532</v>
      </c>
      <c r="M516" s="47" t="s">
        <v>964</v>
      </c>
      <c r="N516" s="47" t="s">
        <v>1096</v>
      </c>
      <c r="O516" s="46" t="s">
        <v>937</v>
      </c>
      <c r="P516" s="48">
        <v>12</v>
      </c>
      <c r="Q516" s="48" t="s">
        <v>965</v>
      </c>
      <c r="R516" s="48" t="s">
        <v>334</v>
      </c>
      <c r="S516" s="49" t="s">
        <v>2533</v>
      </c>
      <c r="T516" s="49" t="s">
        <v>965</v>
      </c>
      <c r="U516" s="49" t="s">
        <v>1096</v>
      </c>
      <c r="V516" s="62" t="s">
        <v>939</v>
      </c>
      <c r="W516" s="54">
        <v>121</v>
      </c>
      <c r="X516" s="54" t="s">
        <v>963</v>
      </c>
      <c r="Y516" s="54" t="s">
        <v>334</v>
      </c>
      <c r="Z516" s="56" t="s">
        <v>2534</v>
      </c>
      <c r="AA516" s="56" t="s">
        <v>963</v>
      </c>
      <c r="AB516" s="56" t="s">
        <v>1096</v>
      </c>
      <c r="AC516" s="61" t="s">
        <v>945</v>
      </c>
      <c r="AD516" s="70" t="s">
        <v>2520</v>
      </c>
    </row>
    <row r="517" spans="1:30" x14ac:dyDescent="0.25">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2535</v>
      </c>
      <c r="M517" s="47" t="s">
        <v>964</v>
      </c>
      <c r="N517" s="47" t="s">
        <v>1096</v>
      </c>
      <c r="O517" s="46" t="s">
        <v>937</v>
      </c>
      <c r="P517" s="48">
        <v>70</v>
      </c>
      <c r="Q517" s="48" t="s">
        <v>965</v>
      </c>
      <c r="R517" s="48" t="s">
        <v>334</v>
      </c>
      <c r="S517" s="49" t="s">
        <v>2536</v>
      </c>
      <c r="T517" s="49" t="s">
        <v>965</v>
      </c>
      <c r="U517" s="49" t="s">
        <v>1096</v>
      </c>
      <c r="V517" s="62" t="s">
        <v>939</v>
      </c>
      <c r="W517" s="54">
        <v>10.6</v>
      </c>
      <c r="X517" s="54" t="s">
        <v>963</v>
      </c>
      <c r="Y517" s="54" t="s">
        <v>334</v>
      </c>
      <c r="Z517" s="56" t="s">
        <v>2537</v>
      </c>
      <c r="AA517" s="56" t="s">
        <v>963</v>
      </c>
      <c r="AB517" s="56" t="s">
        <v>1096</v>
      </c>
      <c r="AC517" s="61" t="s">
        <v>966</v>
      </c>
      <c r="AD517" s="70" t="s">
        <v>2520</v>
      </c>
    </row>
    <row r="518" spans="1:30" x14ac:dyDescent="0.25">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2538</v>
      </c>
      <c r="M518" s="47" t="s">
        <v>964</v>
      </c>
      <c r="N518" s="47" t="s">
        <v>1096</v>
      </c>
      <c r="O518" s="46" t="s">
        <v>937</v>
      </c>
      <c r="P518" s="48">
        <v>66</v>
      </c>
      <c r="Q518" s="48" t="s">
        <v>965</v>
      </c>
      <c r="R518" s="48" t="s">
        <v>334</v>
      </c>
      <c r="S518" s="49" t="s">
        <v>2539</v>
      </c>
      <c r="T518" s="49" t="s">
        <v>965</v>
      </c>
      <c r="U518" s="49" t="s">
        <v>1096</v>
      </c>
      <c r="V518" s="62" t="s">
        <v>939</v>
      </c>
      <c r="W518" s="54">
        <v>12.4</v>
      </c>
      <c r="X518" s="54" t="s">
        <v>963</v>
      </c>
      <c r="Y518" s="54" t="s">
        <v>334</v>
      </c>
      <c r="Z518" s="56" t="s">
        <v>2540</v>
      </c>
      <c r="AA518" s="56" t="s">
        <v>963</v>
      </c>
      <c r="AB518" s="56" t="s">
        <v>1096</v>
      </c>
      <c r="AC518" s="61" t="s">
        <v>966</v>
      </c>
      <c r="AD518" s="70" t="s">
        <v>2520</v>
      </c>
    </row>
    <row r="519" spans="1:30" x14ac:dyDescent="0.25">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2541</v>
      </c>
      <c r="M519" s="47" t="s">
        <v>964</v>
      </c>
      <c r="N519" s="47" t="s">
        <v>1096</v>
      </c>
      <c r="O519" s="46" t="s">
        <v>937</v>
      </c>
      <c r="P519" s="48">
        <v>68</v>
      </c>
      <c r="Q519" s="48" t="s">
        <v>965</v>
      </c>
      <c r="R519" s="48" t="s">
        <v>334</v>
      </c>
      <c r="S519" s="49" t="s">
        <v>2542</v>
      </c>
      <c r="T519" s="49" t="s">
        <v>965</v>
      </c>
      <c r="U519" s="49" t="s">
        <v>1096</v>
      </c>
      <c r="V519" s="62" t="s">
        <v>939</v>
      </c>
      <c r="W519" s="54">
        <v>11.5</v>
      </c>
      <c r="X519" s="54" t="s">
        <v>963</v>
      </c>
      <c r="Y519" s="54" t="s">
        <v>334</v>
      </c>
      <c r="Z519" s="56" t="s">
        <v>2543</v>
      </c>
      <c r="AA519" s="56" t="s">
        <v>963</v>
      </c>
      <c r="AB519" s="56" t="s">
        <v>1096</v>
      </c>
      <c r="AC519" s="61" t="s">
        <v>966</v>
      </c>
      <c r="AD519" s="70" t="s">
        <v>2520</v>
      </c>
    </row>
    <row r="520" spans="1:30" x14ac:dyDescent="0.25">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2544</v>
      </c>
      <c r="M520" s="47" t="s">
        <v>964</v>
      </c>
      <c r="N520" s="47" t="s">
        <v>1096</v>
      </c>
      <c r="O520" s="46" t="s">
        <v>937</v>
      </c>
      <c r="P520" s="48">
        <v>34</v>
      </c>
      <c r="Q520" s="48" t="s">
        <v>965</v>
      </c>
      <c r="R520" s="48" t="s">
        <v>334</v>
      </c>
      <c r="S520" s="49" t="s">
        <v>2545</v>
      </c>
      <c r="T520" s="49" t="s">
        <v>965</v>
      </c>
      <c r="U520" s="49" t="s">
        <v>1096</v>
      </c>
      <c r="V520" s="62" t="s">
        <v>939</v>
      </c>
      <c r="W520" s="54">
        <v>16.2</v>
      </c>
      <c r="X520" s="54" t="s">
        <v>963</v>
      </c>
      <c r="Y520" s="54" t="s">
        <v>334</v>
      </c>
      <c r="Z520" s="56" t="s">
        <v>2546</v>
      </c>
      <c r="AA520" s="56" t="s">
        <v>963</v>
      </c>
      <c r="AB520" s="56" t="s">
        <v>1096</v>
      </c>
      <c r="AC520" s="61" t="s">
        <v>945</v>
      </c>
      <c r="AD520" s="70" t="s">
        <v>2520</v>
      </c>
    </row>
    <row r="521" spans="1:30" x14ac:dyDescent="0.25">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2547</v>
      </c>
      <c r="M521" s="47" t="s">
        <v>964</v>
      </c>
      <c r="N521" s="47" t="s">
        <v>1096</v>
      </c>
      <c r="O521" s="46" t="s">
        <v>937</v>
      </c>
      <c r="P521" s="48">
        <v>31</v>
      </c>
      <c r="Q521" s="48" t="s">
        <v>965</v>
      </c>
      <c r="R521" s="48" t="s">
        <v>334</v>
      </c>
      <c r="S521" s="49" t="s">
        <v>2548</v>
      </c>
      <c r="T521" s="49" t="s">
        <v>965</v>
      </c>
      <c r="U521" s="49" t="s">
        <v>1096</v>
      </c>
      <c r="V521" s="62" t="s">
        <v>939</v>
      </c>
      <c r="W521" s="54">
        <v>18.600000000000001</v>
      </c>
      <c r="X521" s="54" t="s">
        <v>963</v>
      </c>
      <c r="Y521" s="54" t="s">
        <v>334</v>
      </c>
      <c r="Z521" s="56" t="s">
        <v>2549</v>
      </c>
      <c r="AA521" s="56" t="s">
        <v>963</v>
      </c>
      <c r="AB521" s="56" t="s">
        <v>1096</v>
      </c>
      <c r="AC521" s="61" t="s">
        <v>945</v>
      </c>
      <c r="AD521" s="70" t="s">
        <v>2520</v>
      </c>
    </row>
    <row r="522" spans="1:30" x14ac:dyDescent="0.25">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2550</v>
      </c>
      <c r="M522" s="47" t="s">
        <v>964</v>
      </c>
      <c r="N522" s="47" t="s">
        <v>1096</v>
      </c>
      <c r="O522" s="46" t="s">
        <v>937</v>
      </c>
      <c r="P522" s="48">
        <v>33</v>
      </c>
      <c r="Q522" s="48" t="s">
        <v>965</v>
      </c>
      <c r="R522" s="48" t="s">
        <v>334</v>
      </c>
      <c r="S522" s="49" t="s">
        <v>2551</v>
      </c>
      <c r="T522" s="49" t="s">
        <v>965</v>
      </c>
      <c r="U522" s="49" t="s">
        <v>1096</v>
      </c>
      <c r="V522" s="62" t="s">
        <v>939</v>
      </c>
      <c r="W522" s="54">
        <v>17.399999999999999</v>
      </c>
      <c r="X522" s="54" t="s">
        <v>963</v>
      </c>
      <c r="Y522" s="54" t="s">
        <v>334</v>
      </c>
      <c r="Z522" s="56" t="s">
        <v>2552</v>
      </c>
      <c r="AA522" s="56" t="s">
        <v>963</v>
      </c>
      <c r="AB522" s="56" t="s">
        <v>1096</v>
      </c>
      <c r="AC522" s="61" t="s">
        <v>945</v>
      </c>
      <c r="AD522" s="70" t="s">
        <v>2520</v>
      </c>
    </row>
    <row r="523" spans="1:30" x14ac:dyDescent="0.25">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1208</v>
      </c>
      <c r="K523" s="46" t="s">
        <v>334</v>
      </c>
      <c r="L523" s="47" t="s">
        <v>2553</v>
      </c>
      <c r="M523" s="47" t="s">
        <v>1208</v>
      </c>
      <c r="N523" s="47" t="s">
        <v>1096</v>
      </c>
      <c r="O523" s="46" t="s">
        <v>940</v>
      </c>
      <c r="W523" s="54">
        <v>10.9</v>
      </c>
      <c r="X523" s="54" t="s">
        <v>963</v>
      </c>
      <c r="Y523" s="54" t="s">
        <v>334</v>
      </c>
      <c r="Z523" s="56" t="s">
        <v>2554</v>
      </c>
      <c r="AA523" s="56" t="s">
        <v>963</v>
      </c>
      <c r="AB523" s="56" t="s">
        <v>1096</v>
      </c>
      <c r="AC523" s="61" t="s">
        <v>945</v>
      </c>
      <c r="AD523" s="70" t="s">
        <v>2555</v>
      </c>
    </row>
    <row r="524" spans="1:30" x14ac:dyDescent="0.25">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1208</v>
      </c>
      <c r="K524" s="46" t="s">
        <v>334</v>
      </c>
      <c r="L524" s="47" t="s">
        <v>2556</v>
      </c>
      <c r="M524" s="189" t="s">
        <v>1208</v>
      </c>
      <c r="N524" s="47" t="s">
        <v>1096</v>
      </c>
      <c r="O524" s="46" t="s">
        <v>940</v>
      </c>
      <c r="AD524" s="70" t="s">
        <v>2555</v>
      </c>
    </row>
    <row r="525" spans="1:30" x14ac:dyDescent="0.25">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1208</v>
      </c>
      <c r="K525" s="46" t="s">
        <v>334</v>
      </c>
      <c r="L525" s="47" t="s">
        <v>2557</v>
      </c>
      <c r="M525" s="189" t="s">
        <v>1208</v>
      </c>
      <c r="N525" s="47" t="s">
        <v>1096</v>
      </c>
      <c r="O525" s="46" t="s">
        <v>940</v>
      </c>
      <c r="AD525" s="70" t="s">
        <v>2555</v>
      </c>
    </row>
    <row r="526" spans="1:30" x14ac:dyDescent="0.25">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1228</v>
      </c>
      <c r="K526" s="46" t="s">
        <v>993</v>
      </c>
      <c r="L526" s="47" t="s">
        <v>2721</v>
      </c>
      <c r="M526" s="47" t="s">
        <v>1228</v>
      </c>
      <c r="N526" s="47" t="s">
        <v>1096</v>
      </c>
      <c r="O526" s="46" t="s">
        <v>954</v>
      </c>
      <c r="P526" s="48">
        <v>7.2</v>
      </c>
      <c r="Q526" s="48" t="s">
        <v>965</v>
      </c>
      <c r="R526" s="48" t="s">
        <v>993</v>
      </c>
      <c r="S526" s="49" t="s">
        <v>2722</v>
      </c>
      <c r="T526" s="49" t="s">
        <v>965</v>
      </c>
      <c r="U526" s="49" t="s">
        <v>1096</v>
      </c>
      <c r="V526" s="62" t="s">
        <v>939</v>
      </c>
    </row>
    <row r="527" spans="1:30" x14ac:dyDescent="0.25">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1228</v>
      </c>
      <c r="K527" s="46" t="s">
        <v>993</v>
      </c>
      <c r="L527" s="47" t="s">
        <v>2723</v>
      </c>
      <c r="M527" s="47" t="s">
        <v>1228</v>
      </c>
      <c r="N527" s="47" t="s">
        <v>1096</v>
      </c>
      <c r="O527" s="46" t="s">
        <v>954</v>
      </c>
      <c r="P527" s="48">
        <v>5.5</v>
      </c>
      <c r="Q527" s="48" t="s">
        <v>965</v>
      </c>
      <c r="R527" s="48" t="s">
        <v>993</v>
      </c>
      <c r="S527" s="49" t="s">
        <v>2724</v>
      </c>
      <c r="T527" s="49" t="s">
        <v>965</v>
      </c>
      <c r="U527" s="49" t="s">
        <v>1096</v>
      </c>
      <c r="V527" s="62" t="s">
        <v>939</v>
      </c>
    </row>
    <row r="528" spans="1:30" x14ac:dyDescent="0.25">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1228</v>
      </c>
      <c r="K528" s="46" t="s">
        <v>993</v>
      </c>
      <c r="L528" s="47" t="s">
        <v>2725</v>
      </c>
      <c r="M528" s="47" t="s">
        <v>1228</v>
      </c>
      <c r="N528" s="47" t="s">
        <v>1096</v>
      </c>
      <c r="O528" s="46" t="s">
        <v>954</v>
      </c>
      <c r="P528" s="48">
        <v>2.7</v>
      </c>
      <c r="Q528" s="48" t="s">
        <v>965</v>
      </c>
      <c r="R528" s="48" t="s">
        <v>993</v>
      </c>
      <c r="S528" s="49" t="s">
        <v>2726</v>
      </c>
      <c r="T528" s="49" t="s">
        <v>965</v>
      </c>
      <c r="U528" s="49" t="s">
        <v>1096</v>
      </c>
      <c r="V528" s="62" t="s">
        <v>939</v>
      </c>
    </row>
    <row r="529" spans="1:30" x14ac:dyDescent="0.25">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1228</v>
      </c>
      <c r="K529" s="46" t="s">
        <v>993</v>
      </c>
      <c r="L529" s="47" t="s">
        <v>2727</v>
      </c>
      <c r="M529" s="47" t="s">
        <v>1228</v>
      </c>
      <c r="N529" s="47" t="s">
        <v>1096</v>
      </c>
      <c r="O529" s="46" t="s">
        <v>954</v>
      </c>
      <c r="P529" s="48">
        <v>1.2</v>
      </c>
      <c r="Q529" s="48" t="s">
        <v>965</v>
      </c>
      <c r="R529" s="48" t="s">
        <v>993</v>
      </c>
      <c r="S529" s="49" t="s">
        <v>2728</v>
      </c>
      <c r="T529" s="49" t="s">
        <v>965</v>
      </c>
      <c r="U529" s="49" t="s">
        <v>1096</v>
      </c>
      <c r="V529" s="62" t="s">
        <v>939</v>
      </c>
    </row>
    <row r="530" spans="1:30" x14ac:dyDescent="0.25">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1228</v>
      </c>
      <c r="K530" s="46" t="s">
        <v>993</v>
      </c>
      <c r="L530" s="47" t="s">
        <v>2729</v>
      </c>
      <c r="M530" s="47" t="s">
        <v>1228</v>
      </c>
      <c r="N530" s="47" t="s">
        <v>1096</v>
      </c>
      <c r="O530" s="46" t="s">
        <v>954</v>
      </c>
      <c r="P530" s="48">
        <v>12.6</v>
      </c>
      <c r="Q530" s="48" t="s">
        <v>965</v>
      </c>
      <c r="R530" s="48" t="s">
        <v>993</v>
      </c>
      <c r="S530" s="49" t="s">
        <v>2730</v>
      </c>
      <c r="T530" s="49" t="s">
        <v>965</v>
      </c>
      <c r="U530" s="49" t="s">
        <v>1096</v>
      </c>
      <c r="V530" s="62" t="s">
        <v>939</v>
      </c>
    </row>
    <row r="531" spans="1:30" x14ac:dyDescent="0.25">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1228</v>
      </c>
      <c r="K531" s="46" t="s">
        <v>993</v>
      </c>
      <c r="L531" s="47" t="s">
        <v>2558</v>
      </c>
      <c r="M531" s="47" t="s">
        <v>1228</v>
      </c>
      <c r="N531" s="47" t="s">
        <v>1096</v>
      </c>
      <c r="O531" s="46" t="s">
        <v>954</v>
      </c>
      <c r="P531" s="48">
        <v>8.3000000000000007</v>
      </c>
      <c r="Q531" s="48" t="s">
        <v>965</v>
      </c>
      <c r="R531" s="48" t="s">
        <v>993</v>
      </c>
      <c r="S531" s="49" t="s">
        <v>2559</v>
      </c>
      <c r="T531" s="49" t="s">
        <v>965</v>
      </c>
      <c r="U531" s="49" t="s">
        <v>1096</v>
      </c>
      <c r="V531" s="62" t="s">
        <v>939</v>
      </c>
    </row>
    <row r="532" spans="1:30" x14ac:dyDescent="0.25">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1198</v>
      </c>
      <c r="Y532" s="54" t="s">
        <v>334</v>
      </c>
      <c r="Z532" s="56">
        <v>2.3999999999999998E-3</v>
      </c>
      <c r="AA532" s="56" t="s">
        <v>1198</v>
      </c>
      <c r="AB532" s="56" t="s">
        <v>116</v>
      </c>
      <c r="AC532" s="61" t="s">
        <v>966</v>
      </c>
      <c r="AD532" s="70" t="s">
        <v>2560</v>
      </c>
    </row>
    <row r="533" spans="1:30" x14ac:dyDescent="0.25">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1198</v>
      </c>
      <c r="Y533" s="54" t="s">
        <v>334</v>
      </c>
      <c r="Z533" s="56">
        <v>2.0999999999999999E-3</v>
      </c>
      <c r="AA533" s="56" t="s">
        <v>1198</v>
      </c>
      <c r="AB533" s="56" t="s">
        <v>116</v>
      </c>
      <c r="AC533" s="61" t="s">
        <v>966</v>
      </c>
      <c r="AD533" s="70" t="s">
        <v>2561</v>
      </c>
    </row>
    <row r="534" spans="1:30" x14ac:dyDescent="0.25">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2684</v>
      </c>
    </row>
    <row r="535" spans="1:30" x14ac:dyDescent="0.25">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2684</v>
      </c>
    </row>
    <row r="536" spans="1:30" x14ac:dyDescent="0.25">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2684</v>
      </c>
    </row>
    <row r="537" spans="1:30" x14ac:dyDescent="0.25">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2685</v>
      </c>
    </row>
    <row r="538" spans="1:30" x14ac:dyDescent="0.25">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2686</v>
      </c>
    </row>
    <row r="539" spans="1:30" x14ac:dyDescent="0.25">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2687</v>
      </c>
    </row>
    <row r="540" spans="1:30" x14ac:dyDescent="0.25">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2688</v>
      </c>
    </row>
    <row r="541" spans="1:30" x14ac:dyDescent="0.25">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2689</v>
      </c>
    </row>
    <row r="542" spans="1:30" x14ac:dyDescent="0.25">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2690</v>
      </c>
    </row>
    <row r="543" spans="1:30" x14ac:dyDescent="0.25">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2691</v>
      </c>
    </row>
    <row r="544" spans="1:30" x14ac:dyDescent="0.25">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2692</v>
      </c>
    </row>
    <row r="545" spans="1:30" x14ac:dyDescent="0.25">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2693</v>
      </c>
    </row>
    <row r="546" spans="1:30" x14ac:dyDescent="0.25">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5">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5">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5">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5">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5">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5">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5">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5">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2732</v>
      </c>
    </row>
    <row r="555" spans="1:30" x14ac:dyDescent="0.25">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2732</v>
      </c>
    </row>
    <row r="556" spans="1:30" x14ac:dyDescent="0.25">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2732</v>
      </c>
    </row>
    <row r="557" spans="1:30" x14ac:dyDescent="0.25">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2732</v>
      </c>
    </row>
    <row r="558" spans="1:30" x14ac:dyDescent="0.25">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2732</v>
      </c>
    </row>
    <row r="559" spans="1:30" x14ac:dyDescent="0.25">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2732</v>
      </c>
    </row>
    <row r="560" spans="1:30" x14ac:dyDescent="0.25">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2694</v>
      </c>
      <c r="M560" s="47" t="s">
        <v>952</v>
      </c>
      <c r="N560" s="47" t="s">
        <v>1096</v>
      </c>
      <c r="O560" s="46" t="s">
        <v>937</v>
      </c>
      <c r="P560" s="48">
        <v>55.7</v>
      </c>
      <c r="Q560" s="48" t="s">
        <v>943</v>
      </c>
      <c r="R560" s="48" t="s">
        <v>993</v>
      </c>
      <c r="S560" s="49" t="s">
        <v>2695</v>
      </c>
      <c r="T560" s="49" t="s">
        <v>943</v>
      </c>
      <c r="U560" s="49" t="s">
        <v>1096</v>
      </c>
      <c r="V560" s="62" t="s">
        <v>939</v>
      </c>
      <c r="AD560" s="70" t="s">
        <v>2696</v>
      </c>
    </row>
    <row r="561" spans="1:30" x14ac:dyDescent="0.25">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2697</v>
      </c>
      <c r="M561" s="47" t="s">
        <v>952</v>
      </c>
      <c r="N561" s="47" t="s">
        <v>1096</v>
      </c>
      <c r="O561" s="46" t="s">
        <v>937</v>
      </c>
      <c r="P561" s="48">
        <v>207</v>
      </c>
      <c r="Q561" s="48" t="s">
        <v>943</v>
      </c>
      <c r="R561" s="48" t="s">
        <v>993</v>
      </c>
      <c r="S561" s="49" t="s">
        <v>2698</v>
      </c>
      <c r="T561" s="49" t="s">
        <v>943</v>
      </c>
      <c r="U561" s="49" t="s">
        <v>1096</v>
      </c>
      <c r="V561" s="62" t="s">
        <v>939</v>
      </c>
      <c r="AD561" s="70" t="s">
        <v>2699</v>
      </c>
    </row>
    <row r="562" spans="1:30" x14ac:dyDescent="0.25">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2700</v>
      </c>
      <c r="M562" s="47" t="s">
        <v>952</v>
      </c>
      <c r="N562" s="47" t="s">
        <v>1096</v>
      </c>
      <c r="O562" s="46" t="s">
        <v>937</v>
      </c>
      <c r="P562" s="48">
        <v>72.599999999999994</v>
      </c>
      <c r="Q562" s="48" t="s">
        <v>943</v>
      </c>
      <c r="R562" s="48" t="s">
        <v>993</v>
      </c>
      <c r="S562" s="49" t="s">
        <v>2701</v>
      </c>
      <c r="T562" s="49" t="s">
        <v>943</v>
      </c>
      <c r="U562" s="49" t="s">
        <v>1096</v>
      </c>
      <c r="V562" s="62" t="s">
        <v>939</v>
      </c>
      <c r="AD562" s="70" t="s">
        <v>2702</v>
      </c>
    </row>
    <row r="563" spans="1:30" x14ac:dyDescent="0.25">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2703</v>
      </c>
      <c r="M563" s="47" t="s">
        <v>952</v>
      </c>
      <c r="N563" s="47" t="s">
        <v>1096</v>
      </c>
      <c r="O563" s="46" t="s">
        <v>937</v>
      </c>
      <c r="P563" s="48">
        <v>150</v>
      </c>
      <c r="Q563" s="48" t="s">
        <v>943</v>
      </c>
      <c r="R563" s="48" t="s">
        <v>993</v>
      </c>
      <c r="S563" s="49" t="s">
        <v>2704</v>
      </c>
      <c r="T563" s="49" t="s">
        <v>943</v>
      </c>
      <c r="U563" s="49" t="s">
        <v>1096</v>
      </c>
      <c r="V563" s="62" t="s">
        <v>939</v>
      </c>
      <c r="AD563" s="70" t="s">
        <v>2705</v>
      </c>
    </row>
    <row r="564" spans="1:30" x14ac:dyDescent="0.25">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5">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2706</v>
      </c>
    </row>
    <row r="566" spans="1:30" x14ac:dyDescent="0.25">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5">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2706</v>
      </c>
    </row>
    <row r="568" spans="1:30" x14ac:dyDescent="0.25">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5">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5">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5">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5">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2582</v>
      </c>
      <c r="L572" s="47">
        <v>1</v>
      </c>
      <c r="M572" s="47" t="s">
        <v>1009</v>
      </c>
      <c r="N572" s="47" t="s">
        <v>1922</v>
      </c>
      <c r="O572" s="46" t="s">
        <v>937</v>
      </c>
      <c r="P572" s="48">
        <v>65</v>
      </c>
      <c r="Q572" s="48" t="s">
        <v>992</v>
      </c>
      <c r="R572" s="48" t="s">
        <v>2582</v>
      </c>
      <c r="S572" s="49">
        <v>9</v>
      </c>
      <c r="T572" s="49" t="s">
        <v>992</v>
      </c>
      <c r="U572" s="49" t="s">
        <v>1922</v>
      </c>
      <c r="V572" s="62" t="s">
        <v>939</v>
      </c>
    </row>
    <row r="573" spans="1:30" x14ac:dyDescent="0.25">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2582</v>
      </c>
      <c r="L573" s="47">
        <v>5</v>
      </c>
      <c r="M573" s="47" t="s">
        <v>1009</v>
      </c>
      <c r="N573" s="47" t="s">
        <v>1922</v>
      </c>
      <c r="O573" s="46" t="s">
        <v>937</v>
      </c>
      <c r="P573" s="48">
        <v>128</v>
      </c>
      <c r="Q573" s="48" t="s">
        <v>992</v>
      </c>
      <c r="R573" s="48" t="s">
        <v>2582</v>
      </c>
      <c r="S573" s="49">
        <v>16</v>
      </c>
      <c r="T573" s="49" t="s">
        <v>992</v>
      </c>
      <c r="U573" s="49" t="s">
        <v>1922</v>
      </c>
      <c r="V573" s="62" t="s">
        <v>939</v>
      </c>
    </row>
    <row r="574" spans="1:30" x14ac:dyDescent="0.25">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2582</v>
      </c>
      <c r="L574" s="47">
        <v>0.5</v>
      </c>
      <c r="M574" s="47" t="s">
        <v>936</v>
      </c>
      <c r="N574" s="47" t="s">
        <v>1926</v>
      </c>
      <c r="O574" s="46" t="s">
        <v>937</v>
      </c>
      <c r="P574" s="48">
        <v>1.25</v>
      </c>
      <c r="Q574" s="48" t="s">
        <v>938</v>
      </c>
      <c r="R574" s="48" t="s">
        <v>2582</v>
      </c>
      <c r="S574" s="49">
        <v>0.14000000000000001</v>
      </c>
      <c r="T574" s="49" t="s">
        <v>938</v>
      </c>
      <c r="U574" s="49" t="s">
        <v>1926</v>
      </c>
      <c r="V574" s="62" t="s">
        <v>939</v>
      </c>
      <c r="W574" s="54">
        <v>413</v>
      </c>
      <c r="X574" s="54" t="s">
        <v>951</v>
      </c>
      <c r="Y574" s="54" t="s">
        <v>2582</v>
      </c>
      <c r="Z574" s="56">
        <v>39</v>
      </c>
      <c r="AA574" s="56" t="s">
        <v>951</v>
      </c>
      <c r="AB574" s="56" t="s">
        <v>1926</v>
      </c>
      <c r="AC574" s="61" t="s">
        <v>945</v>
      </c>
    </row>
    <row r="575" spans="1:30" x14ac:dyDescent="0.25">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2582</v>
      </c>
      <c r="L575" s="47">
        <v>3</v>
      </c>
      <c r="M575" s="47" t="s">
        <v>936</v>
      </c>
      <c r="N575" s="47" t="s">
        <v>1926</v>
      </c>
      <c r="O575" s="46" t="s">
        <v>937</v>
      </c>
      <c r="P575" s="48">
        <v>2.21</v>
      </c>
      <c r="Q575" s="48" t="s">
        <v>938</v>
      </c>
      <c r="R575" s="48" t="s">
        <v>2582</v>
      </c>
      <c r="S575" s="49">
        <v>0.24</v>
      </c>
      <c r="T575" s="49" t="s">
        <v>938</v>
      </c>
      <c r="U575" s="49" t="s">
        <v>1926</v>
      </c>
      <c r="V575" s="62" t="s">
        <v>939</v>
      </c>
      <c r="W575" s="54">
        <v>146</v>
      </c>
      <c r="X575" s="54" t="s">
        <v>951</v>
      </c>
      <c r="Y575" s="54" t="s">
        <v>2582</v>
      </c>
      <c r="Z575" s="56">
        <v>32</v>
      </c>
      <c r="AA575" s="56" t="s">
        <v>951</v>
      </c>
      <c r="AB575" s="56" t="s">
        <v>1926</v>
      </c>
      <c r="AC575" s="61" t="s">
        <v>945</v>
      </c>
    </row>
    <row r="576" spans="1:30" x14ac:dyDescent="0.25">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2582</v>
      </c>
      <c r="L576" s="47">
        <v>4</v>
      </c>
      <c r="M576" s="47" t="s">
        <v>936</v>
      </c>
      <c r="N576" s="47" t="s">
        <v>1926</v>
      </c>
      <c r="O576" s="46" t="s">
        <v>937</v>
      </c>
      <c r="P576" s="48">
        <v>2.46</v>
      </c>
      <c r="Q576" s="48" t="s">
        <v>938</v>
      </c>
      <c r="R576" s="48" t="s">
        <v>2582</v>
      </c>
      <c r="S576" s="49">
        <v>0.26</v>
      </c>
      <c r="T576" s="49" t="s">
        <v>938</v>
      </c>
      <c r="U576" s="49" t="s">
        <v>1926</v>
      </c>
      <c r="V576" s="62" t="s">
        <v>939</v>
      </c>
      <c r="W576" s="54">
        <v>95</v>
      </c>
      <c r="X576" s="54" t="s">
        <v>951</v>
      </c>
      <c r="Y576" s="54" t="s">
        <v>2582</v>
      </c>
      <c r="Z576" s="56">
        <v>17</v>
      </c>
      <c r="AA576" s="56" t="s">
        <v>951</v>
      </c>
      <c r="AB576" s="56" t="s">
        <v>1926</v>
      </c>
      <c r="AC576" s="61" t="s">
        <v>945</v>
      </c>
    </row>
    <row r="577" spans="1:30" x14ac:dyDescent="0.25">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2707</v>
      </c>
    </row>
    <row r="578" spans="1:30" x14ac:dyDescent="0.25">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2707</v>
      </c>
    </row>
    <row r="579" spans="1:30" x14ac:dyDescent="0.25">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2707</v>
      </c>
    </row>
    <row r="580" spans="1:30" x14ac:dyDescent="0.25">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5">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5">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5">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5">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5">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5">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5">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5">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5">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5">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5">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5">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5">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5">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5">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5">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5">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5">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5">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5">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2707</v>
      </c>
    </row>
    <row r="601" spans="1:30" x14ac:dyDescent="0.25">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2707</v>
      </c>
    </row>
    <row r="602" spans="1:30" x14ac:dyDescent="0.25">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2707</v>
      </c>
    </row>
    <row r="603" spans="1:30" x14ac:dyDescent="0.25">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2707</v>
      </c>
    </row>
    <row r="604" spans="1:30" x14ac:dyDescent="0.25">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2707</v>
      </c>
    </row>
    <row r="605" spans="1:30" x14ac:dyDescent="0.25">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2707</v>
      </c>
    </row>
    <row r="606" spans="1:30" x14ac:dyDescent="0.25">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2707</v>
      </c>
    </row>
    <row r="607" spans="1:30" x14ac:dyDescent="0.25">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2707</v>
      </c>
    </row>
    <row r="608" spans="1:30" x14ac:dyDescent="0.25">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2707</v>
      </c>
    </row>
    <row r="609" spans="1:30" x14ac:dyDescent="0.25">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2707</v>
      </c>
    </row>
    <row r="610" spans="1:30" x14ac:dyDescent="0.25">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2707</v>
      </c>
    </row>
    <row r="611" spans="1:30" x14ac:dyDescent="0.25">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2707</v>
      </c>
    </row>
    <row r="612" spans="1:30" x14ac:dyDescent="0.25">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2707</v>
      </c>
    </row>
    <row r="613" spans="1:30" x14ac:dyDescent="0.25">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2707</v>
      </c>
    </row>
    <row r="614" spans="1:30" x14ac:dyDescent="0.25">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2707</v>
      </c>
    </row>
    <row r="615" spans="1:30" x14ac:dyDescent="0.25">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2707</v>
      </c>
    </row>
    <row r="616" spans="1:30" x14ac:dyDescent="0.25">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2707</v>
      </c>
    </row>
    <row r="617" spans="1:30" x14ac:dyDescent="0.25">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2707</v>
      </c>
    </row>
    <row r="618" spans="1:30" x14ac:dyDescent="0.25">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2707</v>
      </c>
    </row>
    <row r="619" spans="1:30" x14ac:dyDescent="0.25">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2707</v>
      </c>
    </row>
    <row r="620" spans="1:30" x14ac:dyDescent="0.25">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2707</v>
      </c>
    </row>
    <row r="621" spans="1:30" x14ac:dyDescent="0.25">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2707</v>
      </c>
    </row>
    <row r="622" spans="1:30" x14ac:dyDescent="0.25">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2707</v>
      </c>
    </row>
    <row r="623" spans="1:30" x14ac:dyDescent="0.25">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2707</v>
      </c>
    </row>
    <row r="624" spans="1:30" x14ac:dyDescent="0.25">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2707</v>
      </c>
    </row>
    <row r="625" spans="1:30" x14ac:dyDescent="0.25">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2707</v>
      </c>
    </row>
    <row r="626" spans="1:30" x14ac:dyDescent="0.25">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2707</v>
      </c>
    </row>
    <row r="627" spans="1:30" x14ac:dyDescent="0.25">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5">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5">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5">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5">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5">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5">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5">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2751</v>
      </c>
      <c r="M634" s="47" t="s">
        <v>936</v>
      </c>
      <c r="N634" s="47" t="s">
        <v>1096</v>
      </c>
      <c r="O634" s="46" t="s">
        <v>954</v>
      </c>
      <c r="W634" s="54">
        <v>1313</v>
      </c>
      <c r="X634" s="54" t="s">
        <v>951</v>
      </c>
      <c r="Y634" s="54" t="s">
        <v>334</v>
      </c>
      <c r="Z634" s="56" t="s">
        <v>2752</v>
      </c>
      <c r="AA634" s="56" t="s">
        <v>951</v>
      </c>
      <c r="AB634" s="56" t="s">
        <v>116</v>
      </c>
      <c r="AC634" s="61" t="s">
        <v>945</v>
      </c>
    </row>
    <row r="635" spans="1:30" x14ac:dyDescent="0.25">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2753</v>
      </c>
      <c r="M635" s="47" t="s">
        <v>936</v>
      </c>
      <c r="N635" s="47" t="s">
        <v>1096</v>
      </c>
      <c r="O635" s="46" t="s">
        <v>954</v>
      </c>
      <c r="W635" s="54">
        <v>393</v>
      </c>
      <c r="X635" s="54" t="s">
        <v>951</v>
      </c>
      <c r="Y635" s="54" t="s">
        <v>334</v>
      </c>
      <c r="Z635" s="56" t="s">
        <v>2754</v>
      </c>
      <c r="AA635" s="56" t="s">
        <v>951</v>
      </c>
      <c r="AB635" s="56" t="s">
        <v>116</v>
      </c>
      <c r="AC635" s="61" t="s">
        <v>966</v>
      </c>
    </row>
    <row r="636" spans="1:30" x14ac:dyDescent="0.25">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2755</v>
      </c>
      <c r="M636" s="47" t="s">
        <v>936</v>
      </c>
      <c r="N636" s="47" t="s">
        <v>1096</v>
      </c>
      <c r="O636" s="46" t="s">
        <v>954</v>
      </c>
      <c r="W636" s="54">
        <v>2231</v>
      </c>
      <c r="X636" s="54" t="s">
        <v>951</v>
      </c>
      <c r="Y636" s="54" t="s">
        <v>334</v>
      </c>
      <c r="Z636" s="56" t="s">
        <v>2756</v>
      </c>
      <c r="AA636" s="56" t="s">
        <v>951</v>
      </c>
      <c r="AB636" s="56" t="s">
        <v>116</v>
      </c>
      <c r="AC636" s="61" t="s">
        <v>945</v>
      </c>
    </row>
    <row r="637" spans="1:30" x14ac:dyDescent="0.25">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2757</v>
      </c>
      <c r="M637" s="47" t="s">
        <v>936</v>
      </c>
      <c r="N637" s="47" t="s">
        <v>1096</v>
      </c>
      <c r="O637" s="46" t="s">
        <v>954</v>
      </c>
      <c r="W637" s="54">
        <v>500</v>
      </c>
      <c r="X637" s="54" t="s">
        <v>951</v>
      </c>
      <c r="Y637" s="54" t="s">
        <v>334</v>
      </c>
      <c r="Z637" s="56" t="s">
        <v>2758</v>
      </c>
      <c r="AA637" s="56" t="s">
        <v>951</v>
      </c>
      <c r="AB637" s="56" t="s">
        <v>116</v>
      </c>
      <c r="AC637" s="61" t="s">
        <v>966</v>
      </c>
    </row>
    <row r="638" spans="1:30" x14ac:dyDescent="0.25">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2759</v>
      </c>
      <c r="M638" s="47" t="s">
        <v>936</v>
      </c>
      <c r="N638" s="47" t="s">
        <v>1096</v>
      </c>
      <c r="O638" s="46" t="s">
        <v>954</v>
      </c>
      <c r="W638" s="54">
        <v>2138</v>
      </c>
      <c r="X638" s="54" t="s">
        <v>951</v>
      </c>
      <c r="Y638" s="54" t="s">
        <v>334</v>
      </c>
      <c r="Z638" s="56" t="s">
        <v>2760</v>
      </c>
      <c r="AA638" s="56" t="s">
        <v>951</v>
      </c>
      <c r="AB638" s="56" t="s">
        <v>116</v>
      </c>
      <c r="AC638" s="61" t="s">
        <v>945</v>
      </c>
    </row>
    <row r="639" spans="1:30" x14ac:dyDescent="0.25">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2761</v>
      </c>
      <c r="M639" s="47" t="s">
        <v>936</v>
      </c>
      <c r="N639" s="47" t="s">
        <v>1096</v>
      </c>
      <c r="O639" s="46" t="s">
        <v>954</v>
      </c>
      <c r="W639" s="54">
        <v>506</v>
      </c>
      <c r="X639" s="54" t="s">
        <v>951</v>
      </c>
      <c r="Y639" s="54" t="s">
        <v>334</v>
      </c>
      <c r="Z639" s="56" t="s">
        <v>2762</v>
      </c>
      <c r="AA639" s="56" t="s">
        <v>951</v>
      </c>
      <c r="AB639" s="56" t="s">
        <v>116</v>
      </c>
      <c r="AC639" s="61" t="s">
        <v>966</v>
      </c>
    </row>
    <row r="640" spans="1:30" x14ac:dyDescent="0.25">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2763</v>
      </c>
      <c r="M640" s="47" t="s">
        <v>936</v>
      </c>
      <c r="N640" s="47" t="s">
        <v>1096</v>
      </c>
      <c r="O640" s="46" t="s">
        <v>954</v>
      </c>
      <c r="W640" s="54">
        <v>1703</v>
      </c>
      <c r="X640" s="54" t="s">
        <v>951</v>
      </c>
      <c r="Y640" s="54" t="s">
        <v>334</v>
      </c>
      <c r="Z640" s="56" t="s">
        <v>2764</v>
      </c>
      <c r="AA640" s="56" t="s">
        <v>951</v>
      </c>
      <c r="AB640" s="56" t="s">
        <v>116</v>
      </c>
      <c r="AC640" s="61" t="s">
        <v>945</v>
      </c>
    </row>
    <row r="641" spans="1:30" x14ac:dyDescent="0.25">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2765</v>
      </c>
      <c r="M641" s="47" t="s">
        <v>936</v>
      </c>
      <c r="N641" s="47" t="s">
        <v>1096</v>
      </c>
      <c r="O641" s="46" t="s">
        <v>954</v>
      </c>
      <c r="W641" s="54">
        <v>420</v>
      </c>
      <c r="X641" s="54" t="s">
        <v>951</v>
      </c>
      <c r="Y641" s="54" t="s">
        <v>334</v>
      </c>
      <c r="Z641" s="56" t="s">
        <v>2766</v>
      </c>
      <c r="AA641" s="56" t="s">
        <v>951</v>
      </c>
      <c r="AB641" s="56" t="s">
        <v>116</v>
      </c>
      <c r="AC641" s="61" t="s">
        <v>966</v>
      </c>
    </row>
    <row r="642" spans="1:30" x14ac:dyDescent="0.25">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2767</v>
      </c>
      <c r="M642" s="47" t="s">
        <v>936</v>
      </c>
      <c r="N642" s="47" t="s">
        <v>1096</v>
      </c>
      <c r="O642" s="46" t="s">
        <v>954</v>
      </c>
      <c r="W642" s="54">
        <v>1755</v>
      </c>
      <c r="X642" s="54" t="s">
        <v>951</v>
      </c>
      <c r="Y642" s="54" t="s">
        <v>334</v>
      </c>
      <c r="Z642" s="56" t="s">
        <v>2768</v>
      </c>
      <c r="AA642" s="56" t="s">
        <v>951</v>
      </c>
      <c r="AB642" s="56" t="s">
        <v>116</v>
      </c>
      <c r="AC642" s="61" t="s">
        <v>945</v>
      </c>
    </row>
    <row r="643" spans="1:30" x14ac:dyDescent="0.25">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2769</v>
      </c>
      <c r="M643" s="47" t="s">
        <v>936</v>
      </c>
      <c r="N643" s="47" t="s">
        <v>1096</v>
      </c>
      <c r="O643" s="46" t="s">
        <v>954</v>
      </c>
      <c r="W643" s="54">
        <v>461</v>
      </c>
      <c r="X643" s="54" t="s">
        <v>951</v>
      </c>
      <c r="Y643" s="54" t="s">
        <v>334</v>
      </c>
      <c r="Z643" s="56" t="s">
        <v>2770</v>
      </c>
      <c r="AA643" s="56" t="s">
        <v>951</v>
      </c>
      <c r="AB643" s="56" t="s">
        <v>116</v>
      </c>
      <c r="AC643" s="61" t="s">
        <v>966</v>
      </c>
    </row>
    <row r="644" spans="1:30" x14ac:dyDescent="0.25">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2771</v>
      </c>
      <c r="M644" s="47" t="s">
        <v>936</v>
      </c>
      <c r="N644" s="47" t="s">
        <v>1096</v>
      </c>
      <c r="O644" s="46" t="s">
        <v>954</v>
      </c>
      <c r="W644" s="54">
        <v>1564</v>
      </c>
      <c r="X644" s="54" t="s">
        <v>951</v>
      </c>
      <c r="Y644" s="54" t="s">
        <v>334</v>
      </c>
      <c r="Z644" s="56" t="s">
        <v>2772</v>
      </c>
      <c r="AA644" s="56" t="s">
        <v>951</v>
      </c>
      <c r="AB644" s="56" t="s">
        <v>116</v>
      </c>
      <c r="AC644" s="61" t="s">
        <v>945</v>
      </c>
    </row>
    <row r="645" spans="1:30" x14ac:dyDescent="0.25">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2773</v>
      </c>
      <c r="M645" s="47" t="s">
        <v>936</v>
      </c>
      <c r="N645" s="47" t="s">
        <v>1096</v>
      </c>
      <c r="O645" s="46" t="s">
        <v>954</v>
      </c>
      <c r="W645" s="54">
        <v>426</v>
      </c>
      <c r="X645" s="54" t="s">
        <v>951</v>
      </c>
      <c r="Y645" s="54" t="s">
        <v>334</v>
      </c>
      <c r="Z645" s="56" t="s">
        <v>2774</v>
      </c>
      <c r="AA645" s="56" t="s">
        <v>951</v>
      </c>
      <c r="AB645" s="56" t="s">
        <v>116</v>
      </c>
      <c r="AC645" s="61" t="s">
        <v>966</v>
      </c>
    </row>
    <row r="646" spans="1:30" x14ac:dyDescent="0.25">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3004</v>
      </c>
    </row>
    <row r="647" spans="1:30" x14ac:dyDescent="0.25">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3004</v>
      </c>
    </row>
    <row r="648" spans="1:30" x14ac:dyDescent="0.25">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3004</v>
      </c>
    </row>
    <row r="649" spans="1:30" x14ac:dyDescent="0.25">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3004</v>
      </c>
    </row>
    <row r="650" spans="1:30" x14ac:dyDescent="0.25">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3004</v>
      </c>
    </row>
    <row r="651" spans="1:30" x14ac:dyDescent="0.25">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3004</v>
      </c>
    </row>
    <row r="652" spans="1:30" x14ac:dyDescent="0.25">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3004</v>
      </c>
    </row>
    <row r="653" spans="1:30" x14ac:dyDescent="0.25">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3004</v>
      </c>
    </row>
    <row r="654" spans="1:30" x14ac:dyDescent="0.25">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3004</v>
      </c>
    </row>
    <row r="655" spans="1:30" x14ac:dyDescent="0.25">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5">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5">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5">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5">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5">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5">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5">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3157</v>
      </c>
    </row>
    <row r="663" spans="1:30" x14ac:dyDescent="0.25">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3158</v>
      </c>
    </row>
    <row r="664" spans="1:30" x14ac:dyDescent="0.25">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3159</v>
      </c>
    </row>
    <row r="665" spans="1:30" x14ac:dyDescent="0.25">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3160</v>
      </c>
    </row>
    <row r="666" spans="1:30" x14ac:dyDescent="0.25">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3161</v>
      </c>
    </row>
    <row r="667" spans="1:30" x14ac:dyDescent="0.25">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3161</v>
      </c>
    </row>
    <row r="668" spans="1:30" x14ac:dyDescent="0.25">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5">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3162</v>
      </c>
    </row>
    <row r="670" spans="1:30" x14ac:dyDescent="0.25">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3163</v>
      </c>
      <c r="O670" s="46" t="s">
        <v>954</v>
      </c>
      <c r="P670" s="48">
        <v>230</v>
      </c>
      <c r="Q670" s="48" t="s">
        <v>938</v>
      </c>
      <c r="R670" s="48" t="s">
        <v>993</v>
      </c>
      <c r="S670" s="49">
        <v>122</v>
      </c>
      <c r="T670" s="49" t="s">
        <v>938</v>
      </c>
      <c r="U670" s="49" t="s">
        <v>3163</v>
      </c>
      <c r="V670" s="62" t="s">
        <v>939</v>
      </c>
      <c r="AD670" s="70" t="s">
        <v>3164</v>
      </c>
    </row>
    <row r="671" spans="1:30" x14ac:dyDescent="0.25">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5">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3161</v>
      </c>
    </row>
    <row r="673" spans="1:29" x14ac:dyDescent="0.25">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5">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5">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5">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5">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5">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5">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5">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5">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5">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5">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5">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5">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5">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5">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5">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5">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5">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5">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5">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1922</v>
      </c>
      <c r="O692" s="46" t="s">
        <v>937</v>
      </c>
      <c r="W692" s="54">
        <v>718</v>
      </c>
      <c r="X692" s="54" t="s">
        <v>951</v>
      </c>
      <c r="Y692" s="54" t="s">
        <v>334</v>
      </c>
      <c r="Z692" s="56">
        <v>80</v>
      </c>
      <c r="AA692" s="56" t="s">
        <v>951</v>
      </c>
      <c r="AB692" s="56" t="s">
        <v>1922</v>
      </c>
      <c r="AC692" s="61" t="s">
        <v>966</v>
      </c>
      <c r="AD692" s="70" t="s">
        <v>3460</v>
      </c>
    </row>
    <row r="693" spans="1:30" x14ac:dyDescent="0.25">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5">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3461</v>
      </c>
    </row>
    <row r="695" spans="1:30" x14ac:dyDescent="0.25">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3461</v>
      </c>
    </row>
    <row r="696" spans="1:30" x14ac:dyDescent="0.25">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1926</v>
      </c>
      <c r="O696" s="46" t="s">
        <v>937</v>
      </c>
      <c r="W696" s="54">
        <v>655.20000000000005</v>
      </c>
      <c r="X696" s="54" t="s">
        <v>951</v>
      </c>
      <c r="Y696" s="54" t="s">
        <v>334</v>
      </c>
      <c r="Z696" s="56">
        <v>54.7</v>
      </c>
      <c r="AA696" s="56" t="s">
        <v>951</v>
      </c>
      <c r="AB696" s="56" t="s">
        <v>1926</v>
      </c>
      <c r="AC696" s="61" t="s">
        <v>966</v>
      </c>
    </row>
    <row r="697" spans="1:30" x14ac:dyDescent="0.25">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1926</v>
      </c>
      <c r="O697" s="46" t="s">
        <v>937</v>
      </c>
      <c r="P697" s="48">
        <v>1.06</v>
      </c>
      <c r="Q697" s="48" t="s">
        <v>956</v>
      </c>
      <c r="R697" s="48" t="s">
        <v>334</v>
      </c>
      <c r="S697" s="49">
        <v>0.1</v>
      </c>
      <c r="T697" s="49" t="s">
        <v>956</v>
      </c>
      <c r="U697" s="49" t="s">
        <v>1926</v>
      </c>
      <c r="V697" s="62" t="s">
        <v>939</v>
      </c>
    </row>
    <row r="698" spans="1:30" x14ac:dyDescent="0.25">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1926</v>
      </c>
      <c r="O698" s="46" t="s">
        <v>937</v>
      </c>
      <c r="P698" s="48">
        <v>2.27</v>
      </c>
      <c r="Q698" s="48" t="s">
        <v>956</v>
      </c>
      <c r="R698" s="48" t="s">
        <v>334</v>
      </c>
      <c r="S698" s="49">
        <v>0.22</v>
      </c>
      <c r="T698" s="49" t="s">
        <v>956</v>
      </c>
      <c r="U698" s="49" t="s">
        <v>1926</v>
      </c>
      <c r="V698" s="62" t="s">
        <v>939</v>
      </c>
    </row>
    <row r="699" spans="1:30" x14ac:dyDescent="0.25">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1926</v>
      </c>
      <c r="O699" s="46" t="s">
        <v>937</v>
      </c>
      <c r="P699" s="48">
        <v>4.45</v>
      </c>
      <c r="Q699" s="48" t="s">
        <v>956</v>
      </c>
      <c r="R699" s="48" t="s">
        <v>334</v>
      </c>
      <c r="S699" s="49">
        <v>0.61</v>
      </c>
      <c r="T699" s="49" t="s">
        <v>956</v>
      </c>
      <c r="U699" s="49" t="s">
        <v>1926</v>
      </c>
      <c r="V699" s="62" t="s">
        <v>939</v>
      </c>
    </row>
    <row r="700" spans="1:30" x14ac:dyDescent="0.25">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5">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5">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5">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5">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1922</v>
      </c>
      <c r="V704" s="62" t="s">
        <v>939</v>
      </c>
      <c r="AD704" s="70" t="s">
        <v>3462</v>
      </c>
    </row>
    <row r="705" spans="1:30" x14ac:dyDescent="0.25">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1922</v>
      </c>
      <c r="V705" s="62" t="s">
        <v>939</v>
      </c>
      <c r="AD705" s="70" t="s">
        <v>3463</v>
      </c>
    </row>
    <row r="706" spans="1:30" x14ac:dyDescent="0.25">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1922</v>
      </c>
      <c r="V706" s="62" t="s">
        <v>939</v>
      </c>
      <c r="AD706" s="70" t="s">
        <v>3464</v>
      </c>
    </row>
    <row r="707" spans="1:30" x14ac:dyDescent="0.25">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1922</v>
      </c>
      <c r="V707" s="62" t="s">
        <v>939</v>
      </c>
      <c r="AD707" s="70" t="s">
        <v>3465</v>
      </c>
    </row>
    <row r="708" spans="1:30" x14ac:dyDescent="0.25">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3466</v>
      </c>
    </row>
    <row r="709" spans="1:30" x14ac:dyDescent="0.25">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5">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1922</v>
      </c>
      <c r="AC710" s="61" t="s">
        <v>966</v>
      </c>
    </row>
    <row r="711" spans="1:30" x14ac:dyDescent="0.25">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5">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5">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5">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5">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5">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5">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5">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5">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5">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5">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5">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5">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5">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5">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5">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5">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5">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5">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5">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5">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5">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5">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5">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5">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5">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5">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5">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5">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5">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5">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5">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5">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5">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5">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5">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5">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5">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5">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5">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5">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5">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5">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5">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5">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5">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5">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5">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5">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5">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5">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5">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5">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5">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5">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5">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5">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5">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5">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5">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5">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5">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5">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5">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5">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5">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5">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5">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5">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5">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5">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5">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5">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1922</v>
      </c>
      <c r="O783" s="46" t="s">
        <v>937</v>
      </c>
      <c r="P783" s="48">
        <v>1.1200000000000001</v>
      </c>
      <c r="Q783" s="48" t="s">
        <v>956</v>
      </c>
      <c r="R783" s="48" t="s">
        <v>334</v>
      </c>
      <c r="S783" s="49">
        <v>0.15</v>
      </c>
      <c r="T783" s="49" t="s">
        <v>956</v>
      </c>
      <c r="U783" s="49" t="s">
        <v>1922</v>
      </c>
      <c r="V783" s="62" t="s">
        <v>939</v>
      </c>
    </row>
    <row r="784" spans="1:22" x14ac:dyDescent="0.25">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1207</v>
      </c>
      <c r="R784" s="48" t="s">
        <v>3467</v>
      </c>
      <c r="S784" s="49" t="s">
        <v>3468</v>
      </c>
      <c r="T784" s="49" t="s">
        <v>1207</v>
      </c>
      <c r="U784" s="49" t="s">
        <v>969</v>
      </c>
      <c r="V784" s="62" t="s">
        <v>939</v>
      </c>
    </row>
    <row r="785" spans="1:30" x14ac:dyDescent="0.25">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1207</v>
      </c>
      <c r="R785" s="48" t="s">
        <v>3467</v>
      </c>
      <c r="S785" s="49" t="s">
        <v>3468</v>
      </c>
      <c r="T785" s="49" t="s">
        <v>1207</v>
      </c>
      <c r="U785" s="49" t="s">
        <v>969</v>
      </c>
      <c r="V785" s="62" t="s">
        <v>939</v>
      </c>
    </row>
    <row r="786" spans="1:30" x14ac:dyDescent="0.25">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5">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5">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5">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5">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5">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5">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5">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3469</v>
      </c>
      <c r="O793" s="46" t="s">
        <v>937</v>
      </c>
      <c r="P793" s="48">
        <v>2.99</v>
      </c>
      <c r="Q793" s="48" t="s">
        <v>956</v>
      </c>
      <c r="R793" s="48" t="s">
        <v>334</v>
      </c>
      <c r="S793" s="49">
        <v>39.5</v>
      </c>
      <c r="T793" s="49" t="s">
        <v>446</v>
      </c>
      <c r="U793" s="49" t="s">
        <v>3469</v>
      </c>
      <c r="V793" s="62" t="s">
        <v>939</v>
      </c>
      <c r="W793" s="54">
        <v>394.2</v>
      </c>
      <c r="X793" s="54" t="s">
        <v>951</v>
      </c>
      <c r="Y793" s="54" t="s">
        <v>334</v>
      </c>
      <c r="Z793" s="56">
        <v>33.799999999999997</v>
      </c>
      <c r="AA793" s="56" t="s">
        <v>446</v>
      </c>
      <c r="AB793" s="56" t="s">
        <v>3469</v>
      </c>
      <c r="AC793" s="61" t="s">
        <v>945</v>
      </c>
      <c r="AD793" s="70" t="s">
        <v>3470</v>
      </c>
    </row>
    <row r="794" spans="1:30" x14ac:dyDescent="0.25">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1926</v>
      </c>
      <c r="O794" s="46" t="s">
        <v>954</v>
      </c>
      <c r="P794" s="48">
        <v>4</v>
      </c>
      <c r="Q794" s="48" t="s">
        <v>938</v>
      </c>
      <c r="R794" s="48" t="s">
        <v>334</v>
      </c>
      <c r="S794" s="49">
        <v>0.3</v>
      </c>
      <c r="T794" s="49" t="s">
        <v>938</v>
      </c>
      <c r="U794" s="49" t="s">
        <v>1926</v>
      </c>
      <c r="V794" s="62" t="s">
        <v>939</v>
      </c>
    </row>
    <row r="795" spans="1:30" x14ac:dyDescent="0.25">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1922</v>
      </c>
      <c r="AC795" s="61" t="s">
        <v>966</v>
      </c>
    </row>
    <row r="796" spans="1:30" x14ac:dyDescent="0.25">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1922</v>
      </c>
      <c r="AC796" s="61" t="s">
        <v>966</v>
      </c>
    </row>
    <row r="797" spans="1:30" x14ac:dyDescent="0.25">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1922</v>
      </c>
      <c r="O797" s="46" t="s">
        <v>937</v>
      </c>
      <c r="P797" s="48">
        <v>90</v>
      </c>
      <c r="Q797" s="48" t="s">
        <v>938</v>
      </c>
      <c r="R797" s="48" t="s">
        <v>334</v>
      </c>
      <c r="S797" s="49">
        <v>27</v>
      </c>
      <c r="T797" s="49" t="s">
        <v>938</v>
      </c>
      <c r="U797" s="49" t="s">
        <v>1922</v>
      </c>
      <c r="V797" s="62" t="s">
        <v>939</v>
      </c>
      <c r="W797" s="54">
        <v>16.2</v>
      </c>
      <c r="X797" s="54" t="s">
        <v>973</v>
      </c>
      <c r="Y797" s="54" t="s">
        <v>334</v>
      </c>
      <c r="Z797" s="56">
        <v>4.4000000000000004</v>
      </c>
      <c r="AA797" s="56" t="s">
        <v>973</v>
      </c>
      <c r="AB797" s="56" t="s">
        <v>1922</v>
      </c>
      <c r="AC797" s="61" t="s">
        <v>945</v>
      </c>
      <c r="AD797" s="70" t="s">
        <v>3471</v>
      </c>
    </row>
    <row r="798" spans="1:30" x14ac:dyDescent="0.25">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1922</v>
      </c>
      <c r="O798" s="46" t="s">
        <v>937</v>
      </c>
      <c r="P798" s="48">
        <v>95</v>
      </c>
      <c r="Q798" s="48" t="s">
        <v>938</v>
      </c>
      <c r="R798" s="48" t="s">
        <v>334</v>
      </c>
      <c r="S798" s="49">
        <v>30</v>
      </c>
      <c r="T798" s="49" t="s">
        <v>938</v>
      </c>
      <c r="U798" s="49" t="s">
        <v>1922</v>
      </c>
      <c r="V798" s="62" t="s">
        <v>939</v>
      </c>
      <c r="W798" s="54">
        <v>14.3</v>
      </c>
      <c r="X798" s="54" t="s">
        <v>973</v>
      </c>
      <c r="Y798" s="54" t="s">
        <v>334</v>
      </c>
      <c r="Z798" s="56">
        <v>3</v>
      </c>
      <c r="AA798" s="56" t="s">
        <v>973</v>
      </c>
      <c r="AB798" s="56" t="s">
        <v>1922</v>
      </c>
      <c r="AC798" s="61" t="s">
        <v>945</v>
      </c>
      <c r="AD798" s="70" t="s">
        <v>3471</v>
      </c>
    </row>
    <row r="799" spans="1:30" x14ac:dyDescent="0.25">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1253</v>
      </c>
      <c r="K799" s="46" t="s">
        <v>334</v>
      </c>
      <c r="L799" s="47">
        <v>365.2</v>
      </c>
      <c r="M799" s="47" t="s">
        <v>1253</v>
      </c>
      <c r="N799" s="47" t="s">
        <v>116</v>
      </c>
      <c r="O799" s="46" t="s">
        <v>937</v>
      </c>
      <c r="W799" s="54">
        <v>425.9</v>
      </c>
      <c r="X799" s="54" t="s">
        <v>951</v>
      </c>
      <c r="Y799" s="54" t="s">
        <v>334</v>
      </c>
      <c r="Z799" s="56">
        <v>185</v>
      </c>
      <c r="AA799" s="56" t="s">
        <v>951</v>
      </c>
      <c r="AB799" s="56" t="s">
        <v>116</v>
      </c>
      <c r="AC799" s="61" t="s">
        <v>966</v>
      </c>
      <c r="AD799" s="70" t="s">
        <v>3472</v>
      </c>
    </row>
    <row r="800" spans="1:30" x14ac:dyDescent="0.25">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3473</v>
      </c>
    </row>
    <row r="801" spans="1:30" x14ac:dyDescent="0.25">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5">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3474</v>
      </c>
    </row>
    <row r="803" spans="1:30" x14ac:dyDescent="0.25">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3475</v>
      </c>
    </row>
    <row r="804" spans="1:30" x14ac:dyDescent="0.25">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5">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3476</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5">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5">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3476</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5">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3477</v>
      </c>
      <c r="T808" s="49" t="s">
        <v>938</v>
      </c>
      <c r="U808" s="49" t="s">
        <v>969</v>
      </c>
      <c r="V808" s="62" t="s">
        <v>939</v>
      </c>
      <c r="W808" s="54">
        <v>1.66</v>
      </c>
      <c r="X808" s="54" t="s">
        <v>973</v>
      </c>
      <c r="Y808" s="54" t="s">
        <v>334</v>
      </c>
      <c r="Z808" s="56" t="s">
        <v>3478</v>
      </c>
      <c r="AA808" s="56" t="s">
        <v>973</v>
      </c>
      <c r="AB808" s="56" t="s">
        <v>969</v>
      </c>
      <c r="AC808" s="61" t="s">
        <v>945</v>
      </c>
      <c r="AD808" s="70" t="s">
        <v>3479</v>
      </c>
    </row>
    <row r="809" spans="1:30" x14ac:dyDescent="0.25">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3480</v>
      </c>
      <c r="T809" s="49" t="s">
        <v>938</v>
      </c>
      <c r="U809" s="49" t="s">
        <v>969</v>
      </c>
      <c r="V809" s="62" t="s">
        <v>939</v>
      </c>
      <c r="W809" s="54">
        <v>1.05</v>
      </c>
      <c r="X809" s="54" t="s">
        <v>973</v>
      </c>
      <c r="Y809" s="54" t="s">
        <v>334</v>
      </c>
      <c r="Z809" s="56" t="s">
        <v>3481</v>
      </c>
      <c r="AA809" s="56" t="s">
        <v>973</v>
      </c>
      <c r="AB809" s="56" t="s">
        <v>969</v>
      </c>
      <c r="AC809" s="61" t="s">
        <v>945</v>
      </c>
      <c r="AD809" s="70" t="s">
        <v>3479</v>
      </c>
    </row>
    <row r="810" spans="1:30" x14ac:dyDescent="0.25">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3482</v>
      </c>
      <c r="M810" s="47" t="s">
        <v>936</v>
      </c>
      <c r="N810" s="47" t="s">
        <v>969</v>
      </c>
      <c r="O810" s="46" t="s">
        <v>937</v>
      </c>
      <c r="P810" s="48">
        <v>4.9000000000000004</v>
      </c>
      <c r="Q810" s="48" t="s">
        <v>938</v>
      </c>
      <c r="R810" s="48" t="s">
        <v>334</v>
      </c>
      <c r="S810" s="49" t="s">
        <v>3483</v>
      </c>
      <c r="T810" s="49" t="s">
        <v>938</v>
      </c>
      <c r="U810" s="49" t="s">
        <v>969</v>
      </c>
      <c r="V810" s="62" t="s">
        <v>939</v>
      </c>
      <c r="W810" s="54">
        <v>5.9</v>
      </c>
      <c r="X810" s="54" t="s">
        <v>973</v>
      </c>
      <c r="Y810" s="54" t="s">
        <v>334</v>
      </c>
      <c r="Z810" s="56" t="s">
        <v>3484</v>
      </c>
      <c r="AA810" s="56" t="s">
        <v>973</v>
      </c>
      <c r="AB810" s="56" t="s">
        <v>969</v>
      </c>
      <c r="AC810" s="61" t="s">
        <v>945</v>
      </c>
      <c r="AD810" s="70" t="s">
        <v>3485</v>
      </c>
    </row>
    <row r="811" spans="1:30" x14ac:dyDescent="0.25">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3486</v>
      </c>
      <c r="M811" s="47" t="s">
        <v>936</v>
      </c>
      <c r="N811" s="47" t="s">
        <v>969</v>
      </c>
      <c r="O811" s="46" t="s">
        <v>937</v>
      </c>
      <c r="P811" s="48">
        <v>5.9</v>
      </c>
      <c r="Q811" s="48" t="s">
        <v>938</v>
      </c>
      <c r="R811" s="48" t="s">
        <v>334</v>
      </c>
      <c r="S811" s="49" t="s">
        <v>3487</v>
      </c>
      <c r="T811" s="49" t="s">
        <v>938</v>
      </c>
      <c r="U811" s="49" t="s">
        <v>969</v>
      </c>
      <c r="V811" s="62" t="s">
        <v>939</v>
      </c>
      <c r="W811" s="54">
        <v>3.9</v>
      </c>
      <c r="X811" s="54" t="s">
        <v>973</v>
      </c>
      <c r="Y811" s="54" t="s">
        <v>334</v>
      </c>
      <c r="Z811" s="56" t="s">
        <v>3488</v>
      </c>
      <c r="AA811" s="56" t="s">
        <v>973</v>
      </c>
      <c r="AB811" s="56" t="s">
        <v>969</v>
      </c>
      <c r="AC811" s="61" t="s">
        <v>945</v>
      </c>
      <c r="AD811" s="70" t="s">
        <v>3485</v>
      </c>
    </row>
    <row r="812" spans="1:30" x14ac:dyDescent="0.25">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5">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5">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5">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5">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3489</v>
      </c>
    </row>
    <row r="817" spans="1:30" x14ac:dyDescent="0.25">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3490</v>
      </c>
    </row>
    <row r="818" spans="1:30" x14ac:dyDescent="0.25">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3491</v>
      </c>
    </row>
    <row r="819" spans="1:30" x14ac:dyDescent="0.25">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3492</v>
      </c>
    </row>
    <row r="820" spans="1:30" x14ac:dyDescent="0.25">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3493</v>
      </c>
    </row>
    <row r="821" spans="1:30" x14ac:dyDescent="0.25">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3494</v>
      </c>
    </row>
    <row r="822" spans="1:30" x14ac:dyDescent="0.25">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1187</v>
      </c>
      <c r="K822" s="46" t="s">
        <v>334</v>
      </c>
      <c r="L822" s="47">
        <v>20.3</v>
      </c>
      <c r="M822" s="47" t="s">
        <v>1187</v>
      </c>
      <c r="N822" s="47" t="s">
        <v>1922</v>
      </c>
      <c r="O822" s="46" t="s">
        <v>937</v>
      </c>
      <c r="P822" s="48">
        <v>60</v>
      </c>
      <c r="Q822" s="48" t="s">
        <v>938</v>
      </c>
      <c r="R822" s="48" t="s">
        <v>334</v>
      </c>
      <c r="V822" s="62" t="s">
        <v>939</v>
      </c>
      <c r="W822" s="54">
        <v>1.2</v>
      </c>
      <c r="X822" s="54" t="s">
        <v>944</v>
      </c>
      <c r="Y822" s="54" t="s">
        <v>334</v>
      </c>
      <c r="Z822" s="56">
        <v>0.13</v>
      </c>
      <c r="AA822" s="56" t="s">
        <v>944</v>
      </c>
      <c r="AB822" s="56" t="s">
        <v>1922</v>
      </c>
      <c r="AC822" s="61" t="s">
        <v>945</v>
      </c>
    </row>
    <row r="823" spans="1:30" x14ac:dyDescent="0.25">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1187</v>
      </c>
      <c r="K823" s="46" t="s">
        <v>334</v>
      </c>
      <c r="L823" s="47">
        <v>57.8</v>
      </c>
      <c r="M823" s="47" t="s">
        <v>1187</v>
      </c>
      <c r="N823" s="47" t="s">
        <v>1922</v>
      </c>
      <c r="O823" s="46" t="s">
        <v>937</v>
      </c>
      <c r="P823" s="48">
        <v>143</v>
      </c>
      <c r="Q823" s="48" t="s">
        <v>938</v>
      </c>
      <c r="R823" s="48" t="s">
        <v>334</v>
      </c>
      <c r="V823" s="62" t="s">
        <v>939</v>
      </c>
      <c r="W823" s="54">
        <v>0.62</v>
      </c>
      <c r="X823" s="54" t="s">
        <v>944</v>
      </c>
      <c r="Y823" s="54" t="s">
        <v>334</v>
      </c>
      <c r="Z823" s="56">
        <v>0.08</v>
      </c>
      <c r="AA823" s="56" t="s">
        <v>944</v>
      </c>
      <c r="AB823" s="56" t="s">
        <v>1922</v>
      </c>
      <c r="AC823" s="61" t="s">
        <v>945</v>
      </c>
    </row>
    <row r="824" spans="1:30" x14ac:dyDescent="0.25">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1926</v>
      </c>
      <c r="O824" s="46" t="s">
        <v>954</v>
      </c>
      <c r="AD824" s="70" t="s">
        <v>3495</v>
      </c>
    </row>
    <row r="825" spans="1:30" x14ac:dyDescent="0.25">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5">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5">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3958</v>
      </c>
      <c r="K827" s="46" t="s">
        <v>334</v>
      </c>
      <c r="L827" s="47" t="s">
        <v>3959</v>
      </c>
      <c r="N827" s="47" t="s">
        <v>116</v>
      </c>
      <c r="O827" s="46" t="s">
        <v>954</v>
      </c>
      <c r="P827" s="48" t="s">
        <v>3960</v>
      </c>
      <c r="Q827" s="48" t="s">
        <v>938</v>
      </c>
      <c r="R827" s="48" t="s">
        <v>115</v>
      </c>
      <c r="S827" s="49" t="s">
        <v>3961</v>
      </c>
      <c r="T827" s="49" t="s">
        <v>938</v>
      </c>
      <c r="U827" s="49" t="s">
        <v>116</v>
      </c>
      <c r="V827" s="62" t="s">
        <v>939</v>
      </c>
    </row>
    <row r="828" spans="1:30" x14ac:dyDescent="0.25">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3962</v>
      </c>
      <c r="K828" s="46" t="s">
        <v>334</v>
      </c>
      <c r="L828" s="47" t="s">
        <v>3963</v>
      </c>
      <c r="N828" s="47" t="s">
        <v>116</v>
      </c>
      <c r="O828" s="46" t="s">
        <v>954</v>
      </c>
      <c r="P828" s="48" t="s">
        <v>3964</v>
      </c>
      <c r="Q828" s="48" t="s">
        <v>938</v>
      </c>
      <c r="R828" s="48" t="s">
        <v>115</v>
      </c>
      <c r="S828" s="49" t="s">
        <v>3965</v>
      </c>
      <c r="T828" s="49" t="s">
        <v>938</v>
      </c>
      <c r="U828" s="49" t="s">
        <v>116</v>
      </c>
      <c r="V828" s="62" t="s">
        <v>939</v>
      </c>
    </row>
    <row r="829" spans="1:30" x14ac:dyDescent="0.25">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3966</v>
      </c>
      <c r="K829" s="46" t="s">
        <v>334</v>
      </c>
      <c r="L829" s="47" t="s">
        <v>3967</v>
      </c>
      <c r="N829" s="47" t="s">
        <v>116</v>
      </c>
      <c r="O829" s="46" t="s">
        <v>954</v>
      </c>
      <c r="P829" s="48" t="s">
        <v>3968</v>
      </c>
      <c r="Q829" s="48" t="s">
        <v>938</v>
      </c>
      <c r="R829" s="48" t="s">
        <v>115</v>
      </c>
      <c r="S829" s="49" t="s">
        <v>3969</v>
      </c>
      <c r="T829" s="49" t="s">
        <v>938</v>
      </c>
      <c r="U829" s="49" t="s">
        <v>116</v>
      </c>
      <c r="V829" s="62" t="s">
        <v>939</v>
      </c>
    </row>
    <row r="830" spans="1:30" x14ac:dyDescent="0.25">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3970</v>
      </c>
      <c r="K830" s="46" t="s">
        <v>334</v>
      </c>
      <c r="L830" s="47" t="s">
        <v>3971</v>
      </c>
      <c r="N830" s="47" t="s">
        <v>116</v>
      </c>
      <c r="O830" s="46" t="s">
        <v>954</v>
      </c>
      <c r="P830" s="48" t="s">
        <v>3972</v>
      </c>
      <c r="Q830" s="48" t="s">
        <v>938</v>
      </c>
      <c r="R830" s="48" t="s">
        <v>115</v>
      </c>
      <c r="S830" s="49" t="s">
        <v>3973</v>
      </c>
      <c r="T830" s="49" t="s">
        <v>938</v>
      </c>
      <c r="U830" s="49" t="s">
        <v>116</v>
      </c>
      <c r="V830" s="62" t="s">
        <v>939</v>
      </c>
    </row>
    <row r="831" spans="1:30" x14ac:dyDescent="0.25">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3974</v>
      </c>
      <c r="K831" s="46" t="s">
        <v>334</v>
      </c>
      <c r="L831" s="47" t="s">
        <v>3975</v>
      </c>
      <c r="N831" s="47" t="s">
        <v>116</v>
      </c>
      <c r="O831" s="46" t="s">
        <v>954</v>
      </c>
      <c r="P831" s="48" t="s">
        <v>3976</v>
      </c>
      <c r="Q831" s="48" t="s">
        <v>938</v>
      </c>
      <c r="R831" s="48" t="s">
        <v>115</v>
      </c>
      <c r="S831" s="49" t="s">
        <v>3977</v>
      </c>
      <c r="T831" s="49" t="s">
        <v>938</v>
      </c>
      <c r="U831" s="49" t="s">
        <v>116</v>
      </c>
      <c r="V831" s="62" t="s">
        <v>939</v>
      </c>
    </row>
    <row r="832" spans="1:30" x14ac:dyDescent="0.25">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3978</v>
      </c>
      <c r="K832" s="46" t="s">
        <v>334</v>
      </c>
      <c r="L832" s="47" t="s">
        <v>3979</v>
      </c>
      <c r="N832" s="47" t="s">
        <v>116</v>
      </c>
      <c r="O832" s="46" t="s">
        <v>954</v>
      </c>
      <c r="P832" s="48" t="s">
        <v>3980</v>
      </c>
      <c r="Q832" s="48" t="s">
        <v>938</v>
      </c>
      <c r="R832" s="48" t="s">
        <v>115</v>
      </c>
      <c r="S832" s="49" t="s">
        <v>3973</v>
      </c>
      <c r="T832" s="49" t="s">
        <v>938</v>
      </c>
      <c r="U832" s="49" t="s">
        <v>116</v>
      </c>
      <c r="V832" s="62" t="s">
        <v>939</v>
      </c>
    </row>
    <row r="833" spans="1:30" x14ac:dyDescent="0.25">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3981</v>
      </c>
      <c r="K833" s="46" t="s">
        <v>334</v>
      </c>
      <c r="L833" s="47" t="s">
        <v>3982</v>
      </c>
      <c r="N833" s="47" t="s">
        <v>116</v>
      </c>
      <c r="O833" s="46" t="s">
        <v>954</v>
      </c>
      <c r="P833" s="48" t="s">
        <v>3983</v>
      </c>
      <c r="Q833" s="48" t="s">
        <v>938</v>
      </c>
      <c r="R833" s="48" t="s">
        <v>115</v>
      </c>
      <c r="S833" s="49" t="s">
        <v>3984</v>
      </c>
      <c r="T833" s="49" t="s">
        <v>938</v>
      </c>
      <c r="U833" s="49" t="s">
        <v>116</v>
      </c>
      <c r="V833" s="62" t="s">
        <v>939</v>
      </c>
    </row>
    <row r="834" spans="1:30" x14ac:dyDescent="0.25">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3985</v>
      </c>
      <c r="K834" s="46" t="s">
        <v>334</v>
      </c>
      <c r="L834" s="47" t="s">
        <v>3986</v>
      </c>
      <c r="N834" s="47" t="s">
        <v>116</v>
      </c>
      <c r="O834" s="46" t="s">
        <v>954</v>
      </c>
      <c r="P834" s="48" t="s">
        <v>3987</v>
      </c>
      <c r="Q834" s="48" t="s">
        <v>938</v>
      </c>
      <c r="R834" s="48" t="s">
        <v>115</v>
      </c>
      <c r="S834" s="49" t="s">
        <v>3988</v>
      </c>
      <c r="T834" s="49" t="s">
        <v>938</v>
      </c>
      <c r="U834" s="49" t="s">
        <v>116</v>
      </c>
      <c r="V834" s="62" t="s">
        <v>939</v>
      </c>
    </row>
    <row r="835" spans="1:30" x14ac:dyDescent="0.25">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3989</v>
      </c>
      <c r="K835" s="46" t="s">
        <v>334</v>
      </c>
      <c r="L835" s="47" t="s">
        <v>3990</v>
      </c>
      <c r="N835" s="47" t="s">
        <v>116</v>
      </c>
      <c r="O835" s="46" t="s">
        <v>954</v>
      </c>
      <c r="P835" s="48" t="s">
        <v>3991</v>
      </c>
      <c r="Q835" s="48" t="s">
        <v>938</v>
      </c>
      <c r="R835" s="48" t="s">
        <v>115</v>
      </c>
      <c r="S835" s="49" t="s">
        <v>3992</v>
      </c>
      <c r="T835" s="49" t="s">
        <v>938</v>
      </c>
      <c r="U835" s="49" t="s">
        <v>116</v>
      </c>
      <c r="V835" s="62" t="s">
        <v>939</v>
      </c>
    </row>
    <row r="836" spans="1:30" x14ac:dyDescent="0.25">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1922</v>
      </c>
      <c r="O836" s="46" t="s">
        <v>954</v>
      </c>
      <c r="P836" s="48">
        <v>64.099999999999994</v>
      </c>
      <c r="Q836" s="48" t="s">
        <v>938</v>
      </c>
      <c r="R836" s="48" t="s">
        <v>334</v>
      </c>
      <c r="S836" s="49">
        <v>6.9</v>
      </c>
      <c r="T836" s="49" t="s">
        <v>938</v>
      </c>
      <c r="U836" s="49" t="s">
        <v>1922</v>
      </c>
      <c r="V836" s="62" t="s">
        <v>939</v>
      </c>
    </row>
    <row r="837" spans="1:30" x14ac:dyDescent="0.25">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3993</v>
      </c>
    </row>
    <row r="838" spans="1:30" x14ac:dyDescent="0.25">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3993</v>
      </c>
    </row>
    <row r="839" spans="1:30" x14ac:dyDescent="0.25">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3993</v>
      </c>
    </row>
    <row r="840" spans="1:30" x14ac:dyDescent="0.25">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3985</v>
      </c>
      <c r="J840" s="46" t="s">
        <v>936</v>
      </c>
      <c r="K840" s="46" t="s">
        <v>334</v>
      </c>
      <c r="L840" s="47" t="s">
        <v>3986</v>
      </c>
      <c r="M840" s="47" t="s">
        <v>936</v>
      </c>
      <c r="N840" s="47" t="s">
        <v>116</v>
      </c>
      <c r="O840" s="46" t="s">
        <v>954</v>
      </c>
      <c r="P840" s="48" t="s">
        <v>3987</v>
      </c>
      <c r="Q840" s="48" t="s">
        <v>992</v>
      </c>
      <c r="R840" s="48" t="s">
        <v>334</v>
      </c>
      <c r="S840" s="49" t="s">
        <v>3988</v>
      </c>
      <c r="T840" s="49" t="s">
        <v>992</v>
      </c>
      <c r="U840" s="49" t="s">
        <v>116</v>
      </c>
      <c r="V840" s="62" t="s">
        <v>939</v>
      </c>
    </row>
    <row r="841" spans="1:30" x14ac:dyDescent="0.25">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3994</v>
      </c>
      <c r="J841" s="46" t="s">
        <v>936</v>
      </c>
      <c r="K841" s="46" t="s">
        <v>334</v>
      </c>
      <c r="L841" s="47" t="s">
        <v>3995</v>
      </c>
      <c r="M841" s="47" t="s">
        <v>936</v>
      </c>
      <c r="N841" s="47" t="s">
        <v>116</v>
      </c>
      <c r="O841" s="46" t="s">
        <v>954</v>
      </c>
      <c r="P841" s="48" t="s">
        <v>3996</v>
      </c>
      <c r="Q841" s="48" t="s">
        <v>992</v>
      </c>
      <c r="R841" s="48" t="s">
        <v>334</v>
      </c>
      <c r="S841" s="49" t="s">
        <v>3997</v>
      </c>
      <c r="T841" s="49" t="s">
        <v>992</v>
      </c>
      <c r="U841" s="49" t="s">
        <v>116</v>
      </c>
      <c r="V841" s="62" t="s">
        <v>939</v>
      </c>
    </row>
    <row r="842" spans="1:30" x14ac:dyDescent="0.25">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3998</v>
      </c>
      <c r="J842" s="46" t="s">
        <v>936</v>
      </c>
      <c r="K842" s="46" t="s">
        <v>334</v>
      </c>
      <c r="L842" s="47" t="s">
        <v>3999</v>
      </c>
      <c r="M842" s="47" t="s">
        <v>936</v>
      </c>
      <c r="N842" s="47" t="s">
        <v>116</v>
      </c>
      <c r="O842" s="46" t="s">
        <v>954</v>
      </c>
      <c r="P842" s="48" t="s">
        <v>4000</v>
      </c>
      <c r="Q842" s="48" t="s">
        <v>992</v>
      </c>
      <c r="R842" s="48" t="s">
        <v>334</v>
      </c>
      <c r="S842" s="49" t="s">
        <v>3999</v>
      </c>
      <c r="T842" s="49" t="s">
        <v>992</v>
      </c>
      <c r="U842" s="49" t="s">
        <v>116</v>
      </c>
      <c r="V842" s="62" t="s">
        <v>939</v>
      </c>
    </row>
    <row r="843" spans="1:30" x14ac:dyDescent="0.25">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5">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1922</v>
      </c>
      <c r="O844" s="46" t="s">
        <v>954</v>
      </c>
      <c r="P844" s="48">
        <v>6.1</v>
      </c>
      <c r="Q844" s="48" t="s">
        <v>938</v>
      </c>
      <c r="R844" s="48" t="s">
        <v>334</v>
      </c>
      <c r="S844" s="49">
        <v>0.9</v>
      </c>
      <c r="T844" s="49" t="s">
        <v>938</v>
      </c>
      <c r="U844" s="49" t="s">
        <v>1922</v>
      </c>
      <c r="V844" s="62" t="s">
        <v>939</v>
      </c>
      <c r="AD844" s="70" t="s">
        <v>4001</v>
      </c>
    </row>
    <row r="845" spans="1:30" x14ac:dyDescent="0.25">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1922</v>
      </c>
      <c r="O845" s="46" t="s">
        <v>954</v>
      </c>
      <c r="P845" s="48">
        <v>10.6</v>
      </c>
      <c r="Q845" s="48" t="s">
        <v>938</v>
      </c>
      <c r="R845" s="48" t="s">
        <v>334</v>
      </c>
      <c r="S845" s="49">
        <v>1.4</v>
      </c>
      <c r="T845" s="49" t="s">
        <v>938</v>
      </c>
      <c r="U845" s="49" t="s">
        <v>1922</v>
      </c>
      <c r="V845" s="62" t="s">
        <v>939</v>
      </c>
      <c r="AD845" s="70" t="s">
        <v>4002</v>
      </c>
    </row>
    <row r="846" spans="1:30" x14ac:dyDescent="0.25">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1922</v>
      </c>
      <c r="O846" s="46" t="s">
        <v>954</v>
      </c>
      <c r="P846" s="48">
        <v>30.6</v>
      </c>
      <c r="Q846" s="48" t="s">
        <v>938</v>
      </c>
      <c r="R846" s="48" t="s">
        <v>334</v>
      </c>
      <c r="S846" s="49">
        <v>7.3</v>
      </c>
      <c r="T846" s="49" t="s">
        <v>938</v>
      </c>
      <c r="U846" s="49" t="s">
        <v>1922</v>
      </c>
      <c r="V846" s="62" t="s">
        <v>939</v>
      </c>
      <c r="AD846" s="70" t="s">
        <v>4003</v>
      </c>
    </row>
    <row r="847" spans="1:30" x14ac:dyDescent="0.25">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5">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4004</v>
      </c>
      <c r="L848" s="47" t="s">
        <v>4005</v>
      </c>
      <c r="M848" s="47" t="s">
        <v>936</v>
      </c>
      <c r="N848" s="47" t="s">
        <v>1096</v>
      </c>
      <c r="O848" s="46" t="s">
        <v>937</v>
      </c>
      <c r="P848" s="48">
        <v>22.1</v>
      </c>
      <c r="Q848" s="48" t="s">
        <v>938</v>
      </c>
      <c r="R848" s="48" t="s">
        <v>4004</v>
      </c>
      <c r="S848" s="49" t="s">
        <v>4006</v>
      </c>
      <c r="T848" s="49" t="s">
        <v>938</v>
      </c>
      <c r="U848" s="49" t="s">
        <v>1096</v>
      </c>
      <c r="V848" s="62" t="s">
        <v>939</v>
      </c>
      <c r="AD848" s="70" t="s">
        <v>4007</v>
      </c>
    </row>
    <row r="849" spans="1:30" x14ac:dyDescent="0.25">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5">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5">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5">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5">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5">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4008</v>
      </c>
      <c r="T854" s="49" t="s">
        <v>938</v>
      </c>
      <c r="U854" s="49" t="s">
        <v>116</v>
      </c>
      <c r="V854" s="62" t="s">
        <v>939</v>
      </c>
    </row>
    <row r="855" spans="1:30" x14ac:dyDescent="0.25">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4009</v>
      </c>
      <c r="Q855" s="48" t="s">
        <v>938</v>
      </c>
      <c r="R855" s="48" t="s">
        <v>334</v>
      </c>
      <c r="S855" s="49" t="s">
        <v>4010</v>
      </c>
      <c r="T855" s="49" t="s">
        <v>938</v>
      </c>
      <c r="U855" s="49" t="s">
        <v>116</v>
      </c>
      <c r="V855" s="62" t="s">
        <v>939</v>
      </c>
      <c r="AD855" s="70" t="s">
        <v>4011</v>
      </c>
    </row>
    <row r="856" spans="1:30" x14ac:dyDescent="0.25">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4012</v>
      </c>
      <c r="Q856" s="48" t="s">
        <v>938</v>
      </c>
      <c r="R856" s="48" t="s">
        <v>334</v>
      </c>
      <c r="S856" s="49" t="s">
        <v>4013</v>
      </c>
      <c r="T856" s="49" t="s">
        <v>938</v>
      </c>
      <c r="U856" s="49" t="s">
        <v>116</v>
      </c>
      <c r="V856" s="62" t="s">
        <v>939</v>
      </c>
      <c r="AD856" s="70" t="s">
        <v>4014</v>
      </c>
    </row>
    <row r="857" spans="1:30" x14ac:dyDescent="0.25">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4015</v>
      </c>
      <c r="Q857" s="48" t="s">
        <v>938</v>
      </c>
      <c r="R857" s="48" t="s">
        <v>334</v>
      </c>
      <c r="S857" s="49" t="s">
        <v>4016</v>
      </c>
      <c r="T857" s="49" t="s">
        <v>938</v>
      </c>
      <c r="U857" s="49" t="s">
        <v>116</v>
      </c>
      <c r="V857" s="62" t="s">
        <v>939</v>
      </c>
      <c r="AD857" s="70" t="s">
        <v>4017</v>
      </c>
    </row>
    <row r="858" spans="1:30" x14ac:dyDescent="0.25">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4018</v>
      </c>
      <c r="Q858" s="48" t="s">
        <v>938</v>
      </c>
      <c r="R858" s="48" t="s">
        <v>334</v>
      </c>
      <c r="S858" s="49" t="s">
        <v>4019</v>
      </c>
      <c r="T858" s="49" t="s">
        <v>938</v>
      </c>
      <c r="U858" s="49" t="s">
        <v>116</v>
      </c>
      <c r="V858" s="62" t="s">
        <v>939</v>
      </c>
      <c r="AD858" s="70" t="s">
        <v>4020</v>
      </c>
    </row>
    <row r="859" spans="1:30" x14ac:dyDescent="0.25">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5">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5">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5">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5">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5">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5">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5">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1922</v>
      </c>
      <c r="O866" s="46" t="s">
        <v>937</v>
      </c>
      <c r="P866" s="48">
        <v>36.9</v>
      </c>
      <c r="Q866" s="48" t="s">
        <v>938</v>
      </c>
      <c r="R866" s="48" t="s">
        <v>334</v>
      </c>
      <c r="S866" s="49">
        <v>12.6</v>
      </c>
      <c r="T866" s="49" t="s">
        <v>938</v>
      </c>
      <c r="U866" s="49" t="s">
        <v>1922</v>
      </c>
      <c r="V866" s="62" t="s">
        <v>939</v>
      </c>
    </row>
    <row r="867" spans="1:30" x14ac:dyDescent="0.25">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1922</v>
      </c>
      <c r="O867" s="46" t="s">
        <v>937</v>
      </c>
      <c r="P867" s="48">
        <v>66.400000000000006</v>
      </c>
      <c r="Q867" s="48" t="s">
        <v>938</v>
      </c>
      <c r="R867" s="48" t="s">
        <v>334</v>
      </c>
      <c r="S867" s="49">
        <v>23.4</v>
      </c>
      <c r="T867" s="49" t="s">
        <v>938</v>
      </c>
      <c r="U867" s="49" t="s">
        <v>1922</v>
      </c>
      <c r="V867" s="62" t="s">
        <v>939</v>
      </c>
    </row>
    <row r="868" spans="1:30" x14ac:dyDescent="0.25">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5">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5">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5">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4021</v>
      </c>
    </row>
    <row r="872" spans="1:30" x14ac:dyDescent="0.25">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4021</v>
      </c>
    </row>
    <row r="873" spans="1:30" x14ac:dyDescent="0.25">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4021</v>
      </c>
    </row>
    <row r="874" spans="1:30" x14ac:dyDescent="0.25">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1922</v>
      </c>
      <c r="O874" s="46" t="s">
        <v>954</v>
      </c>
      <c r="P874" s="48">
        <v>38.4</v>
      </c>
      <c r="Q874" s="48" t="s">
        <v>938</v>
      </c>
      <c r="R874" s="48" t="s">
        <v>334</v>
      </c>
      <c r="S874" s="49">
        <v>5.5</v>
      </c>
      <c r="T874" s="49" t="s">
        <v>938</v>
      </c>
      <c r="U874" s="49" t="s">
        <v>1922</v>
      </c>
      <c r="V874" s="62" t="s">
        <v>939</v>
      </c>
    </row>
    <row r="875" spans="1:30" x14ac:dyDescent="0.25">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4022</v>
      </c>
    </row>
    <row r="876" spans="1:30" x14ac:dyDescent="0.25">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4023</v>
      </c>
    </row>
    <row r="877" spans="1:30" x14ac:dyDescent="0.25">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4023</v>
      </c>
    </row>
    <row r="878" spans="1:30" x14ac:dyDescent="0.25">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4024</v>
      </c>
    </row>
    <row r="879" spans="1:30" x14ac:dyDescent="0.25">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4025</v>
      </c>
    </row>
    <row r="880" spans="1:30" x14ac:dyDescent="0.25">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1922</v>
      </c>
      <c r="O880" s="46" t="s">
        <v>954</v>
      </c>
      <c r="P880" s="48">
        <v>7.6</v>
      </c>
      <c r="Q880" s="48" t="s">
        <v>938</v>
      </c>
      <c r="R880" s="48" t="s">
        <v>334</v>
      </c>
      <c r="S880" s="49">
        <v>1.7</v>
      </c>
      <c r="T880" s="49" t="s">
        <v>938</v>
      </c>
      <c r="U880" s="49" t="s">
        <v>1922</v>
      </c>
      <c r="V880" s="62" t="s">
        <v>939</v>
      </c>
    </row>
    <row r="881" spans="1:30" x14ac:dyDescent="0.25">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1922</v>
      </c>
      <c r="O881" s="46" t="s">
        <v>954</v>
      </c>
      <c r="P881" s="48">
        <v>9.5</v>
      </c>
      <c r="Q881" s="48" t="s">
        <v>938</v>
      </c>
      <c r="R881" s="48" t="s">
        <v>334</v>
      </c>
      <c r="S881" s="49">
        <v>1.4</v>
      </c>
      <c r="T881" s="49" t="s">
        <v>938</v>
      </c>
      <c r="U881" s="49" t="s">
        <v>1922</v>
      </c>
      <c r="V881" s="62" t="s">
        <v>939</v>
      </c>
    </row>
    <row r="882" spans="1:30" x14ac:dyDescent="0.25">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1752</v>
      </c>
      <c r="O882" s="46" t="s">
        <v>937</v>
      </c>
      <c r="P882" s="48">
        <v>6.1</v>
      </c>
      <c r="Q882" s="48" t="s">
        <v>938</v>
      </c>
      <c r="R882" s="48" t="s">
        <v>993</v>
      </c>
      <c r="S882" s="49">
        <v>61.8</v>
      </c>
      <c r="U882" s="49" t="s">
        <v>1752</v>
      </c>
      <c r="V882" s="62" t="s">
        <v>939</v>
      </c>
      <c r="W882" s="54">
        <v>610</v>
      </c>
      <c r="X882" s="54" t="s">
        <v>963</v>
      </c>
      <c r="Y882" s="54" t="s">
        <v>1000</v>
      </c>
      <c r="Z882" s="56">
        <v>62.1</v>
      </c>
      <c r="AB882" s="56" t="s">
        <v>1752</v>
      </c>
      <c r="AC882" s="61" t="s">
        <v>945</v>
      </c>
      <c r="AD882" s="70" t="s">
        <v>4026</v>
      </c>
    </row>
    <row r="883" spans="1:30" x14ac:dyDescent="0.25">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5">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4027</v>
      </c>
    </row>
    <row r="885" spans="1:30" x14ac:dyDescent="0.25">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4028</v>
      </c>
    </row>
    <row r="886" spans="1:30" x14ac:dyDescent="0.25">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5">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5">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5">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5">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5">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5">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1926</v>
      </c>
      <c r="O892" s="46" t="s">
        <v>954</v>
      </c>
      <c r="P892" s="48">
        <v>36.5</v>
      </c>
      <c r="Q892" s="48" t="s">
        <v>938</v>
      </c>
      <c r="R892" s="48" t="s">
        <v>334</v>
      </c>
      <c r="S892" s="49">
        <v>5.7</v>
      </c>
      <c r="T892" s="49" t="s">
        <v>938</v>
      </c>
      <c r="U892" s="49" t="s">
        <v>1926</v>
      </c>
      <c r="V892" s="62" t="s">
        <v>939</v>
      </c>
    </row>
    <row r="893" spans="1:30" x14ac:dyDescent="0.25">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5">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5">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5">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5">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5">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5">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5">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4029</v>
      </c>
    </row>
    <row r="901" spans="1:30" x14ac:dyDescent="0.25">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4030</v>
      </c>
    </row>
    <row r="902" spans="1:30" x14ac:dyDescent="0.25">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4031</v>
      </c>
    </row>
    <row r="903" spans="1:30" x14ac:dyDescent="0.25">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4032</v>
      </c>
    </row>
    <row r="904" spans="1:30" x14ac:dyDescent="0.25">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4033</v>
      </c>
    </row>
    <row r="905" spans="1:30" x14ac:dyDescent="0.25">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4034</v>
      </c>
    </row>
    <row r="906" spans="1:30" x14ac:dyDescent="0.25">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4035</v>
      </c>
    </row>
    <row r="907" spans="1:30" x14ac:dyDescent="0.25">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4036</v>
      </c>
    </row>
    <row r="908" spans="1:30" x14ac:dyDescent="0.25">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4037</v>
      </c>
    </row>
    <row r="909" spans="1:30" x14ac:dyDescent="0.25">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5">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5">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3469</v>
      </c>
      <c r="O911" s="46" t="s">
        <v>937</v>
      </c>
      <c r="P911" s="48">
        <v>20.9</v>
      </c>
      <c r="Q911" s="48" t="s">
        <v>965</v>
      </c>
      <c r="R911" s="48" t="s">
        <v>993</v>
      </c>
      <c r="S911" s="49">
        <v>73.7</v>
      </c>
      <c r="T911" s="49" t="s">
        <v>965</v>
      </c>
      <c r="U911" s="49" t="s">
        <v>4038</v>
      </c>
      <c r="V911" s="62" t="s">
        <v>939</v>
      </c>
      <c r="AD911" s="70" t="s">
        <v>4039</v>
      </c>
    </row>
    <row r="912" spans="1:30" x14ac:dyDescent="0.25">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3469</v>
      </c>
      <c r="O912" s="46" t="s">
        <v>937</v>
      </c>
      <c r="P912" s="48">
        <v>25.9</v>
      </c>
      <c r="Q912" s="48" t="s">
        <v>965</v>
      </c>
      <c r="R912" s="48" t="s">
        <v>993</v>
      </c>
      <c r="S912" s="49">
        <v>78</v>
      </c>
      <c r="T912" s="49" t="s">
        <v>965</v>
      </c>
      <c r="U912" s="49" t="s">
        <v>4038</v>
      </c>
      <c r="V912" s="62" t="s">
        <v>939</v>
      </c>
      <c r="AD912" s="70" t="s">
        <v>4040</v>
      </c>
    </row>
    <row r="913" spans="1:30" x14ac:dyDescent="0.25">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4041</v>
      </c>
    </row>
    <row r="914" spans="1:30" x14ac:dyDescent="0.25">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4042</v>
      </c>
    </row>
    <row r="915" spans="1:30" x14ac:dyDescent="0.25">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5">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5">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4043</v>
      </c>
    </row>
    <row r="918" spans="1:30" x14ac:dyDescent="0.25">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4043</v>
      </c>
    </row>
    <row r="919" spans="1:30" x14ac:dyDescent="0.25">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4043</v>
      </c>
    </row>
    <row r="920" spans="1:30" x14ac:dyDescent="0.25">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4044</v>
      </c>
    </row>
    <row r="921" spans="1:30" x14ac:dyDescent="0.25">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5">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4045</v>
      </c>
    </row>
    <row r="923" spans="1:30" x14ac:dyDescent="0.25">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4046</v>
      </c>
    </row>
    <row r="924" spans="1:30" x14ac:dyDescent="0.25">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4047</v>
      </c>
    </row>
    <row r="925" spans="1:30" x14ac:dyDescent="0.25">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4048</v>
      </c>
    </row>
    <row r="926" spans="1:30" x14ac:dyDescent="0.25">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4049</v>
      </c>
    </row>
    <row r="927" spans="1:30" x14ac:dyDescent="0.25">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4050</v>
      </c>
    </row>
    <row r="928" spans="1:30" x14ac:dyDescent="0.25">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4051</v>
      </c>
    </row>
    <row r="929" spans="1:30" x14ac:dyDescent="0.25">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4052</v>
      </c>
    </row>
    <row r="930" spans="1:30" x14ac:dyDescent="0.25">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5">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4053</v>
      </c>
    </row>
    <row r="932" spans="1:30" x14ac:dyDescent="0.25">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4054</v>
      </c>
    </row>
    <row r="933" spans="1:30" x14ac:dyDescent="0.25">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5">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5">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5">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5">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5">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5">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3469</v>
      </c>
      <c r="O939" s="46" t="s">
        <v>937</v>
      </c>
      <c r="P939" s="48">
        <v>3470</v>
      </c>
      <c r="Q939" s="48" t="s">
        <v>938</v>
      </c>
      <c r="R939" s="48" t="s">
        <v>941</v>
      </c>
      <c r="S939" s="49">
        <v>31.9</v>
      </c>
      <c r="T939" s="49" t="s">
        <v>446</v>
      </c>
      <c r="U939" s="49" t="s">
        <v>3469</v>
      </c>
      <c r="V939" s="62" t="s">
        <v>939</v>
      </c>
      <c r="W939" s="54">
        <v>103</v>
      </c>
      <c r="X939" s="54" t="s">
        <v>963</v>
      </c>
      <c r="Y939" s="54" t="s">
        <v>941</v>
      </c>
      <c r="Z939" s="56">
        <v>25</v>
      </c>
      <c r="AA939" s="56" t="s">
        <v>446</v>
      </c>
      <c r="AB939" s="56" t="s">
        <v>3469</v>
      </c>
      <c r="AC939" s="61" t="s">
        <v>945</v>
      </c>
    </row>
    <row r="940" spans="1:30" x14ac:dyDescent="0.25">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3469</v>
      </c>
      <c r="O940" s="188" t="s">
        <v>937</v>
      </c>
      <c r="P940" s="48">
        <v>554</v>
      </c>
      <c r="Q940" s="190" t="s">
        <v>938</v>
      </c>
      <c r="R940" s="190" t="s">
        <v>941</v>
      </c>
      <c r="S940" s="49">
        <v>43.7</v>
      </c>
      <c r="T940" s="191" t="s">
        <v>446</v>
      </c>
      <c r="U940" s="191" t="s">
        <v>3469</v>
      </c>
      <c r="V940" s="199" t="s">
        <v>939</v>
      </c>
      <c r="W940" s="54">
        <v>702</v>
      </c>
      <c r="X940" s="194" t="s">
        <v>963</v>
      </c>
      <c r="Y940" s="194" t="s">
        <v>941</v>
      </c>
      <c r="Z940" s="56">
        <v>36.799999999999997</v>
      </c>
      <c r="AA940" s="195" t="s">
        <v>446</v>
      </c>
      <c r="AB940" s="195" t="s">
        <v>3469</v>
      </c>
      <c r="AC940" s="198" t="s">
        <v>945</v>
      </c>
    </row>
    <row r="941" spans="1:30" x14ac:dyDescent="0.25">
      <c r="A941" s="91">
        <v>1363</v>
      </c>
      <c r="B941" s="228" t="str">
        <f>IF(AND(A941&lt;&gt;"",ISNUMBER(A941)),VLOOKUP(A941,Studies!A:BR,2,FALSE),"")</f>
        <v>Chattopadhyay 2018</v>
      </c>
      <c r="C941" s="228" t="str">
        <f>IF(AND(A941&lt;&gt;"",ISNUMBER(A941)),VLOOKUP(A941,Studies!A:BR,3,FALSE),"")</f>
        <v>https://pubmed.ncbi.nlm.nih.gov/30171692/</v>
      </c>
      <c r="D941" s="228" t="str">
        <f>IF(AND(A941&lt;&gt;"",ISNUMBER(A941)),VLOOKUP(A941,Studies!A:BR,4,FALSE),"")</f>
        <v>Rifampicin</v>
      </c>
      <c r="E941" s="204" t="str">
        <f>IF(AND(A941&lt;&gt;"",ISNUMBER(A941)),VLOOKUP(A941,Studies!A:BR,5,FALSE),"")</f>
        <v>Rifampicin</v>
      </c>
    </row>
    <row r="942" spans="1:30" x14ac:dyDescent="0.25">
      <c r="A942" s="91">
        <v>1364</v>
      </c>
      <c r="B942" s="228" t="str">
        <f>IF(AND(A942&lt;&gt;"",ISNUMBER(A942)),VLOOKUP(A942,Studies!A:BR,2,FALSE),"")</f>
        <v>Ahonen 1997</v>
      </c>
      <c r="C942" s="228" t="str">
        <f>IF(AND(A942&lt;&gt;"",ISNUMBER(A942)),VLOOKUP(A942,Studies!A:BR,3,FALSE),"")</f>
        <v>https://pubmed.ncbi.nlm.nih.gov/9049584/</v>
      </c>
      <c r="D942" s="228" t="str">
        <f>IF(AND(A942&lt;&gt;"",ISNUMBER(A942)),VLOOKUP(A942,Studies!A:BR,4,FALSE),"")</f>
        <v>Fluconazole i.v.</v>
      </c>
      <c r="E942" s="204" t="str">
        <f>IF(AND(A942&lt;&gt;"",ISNUMBER(A942)),VLOOKUP(A942,Studies!A:BR,5,FALSE),"")</f>
        <v>Fluconazole</v>
      </c>
      <c r="F942" s="58">
        <v>0</v>
      </c>
      <c r="G942" s="58">
        <v>18</v>
      </c>
      <c r="H942" s="58" t="s">
        <v>59</v>
      </c>
      <c r="I942" s="46">
        <v>118</v>
      </c>
      <c r="J942" s="46" t="s">
        <v>957</v>
      </c>
      <c r="K942" s="46" t="s">
        <v>334</v>
      </c>
      <c r="L942" s="47">
        <v>7.5</v>
      </c>
      <c r="M942" s="47" t="s">
        <v>957</v>
      </c>
      <c r="N942" s="47" t="s">
        <v>1922</v>
      </c>
      <c r="O942" s="46" t="s">
        <v>954</v>
      </c>
      <c r="P942" s="48">
        <v>8.4</v>
      </c>
      <c r="Q942" s="48" t="s">
        <v>959</v>
      </c>
      <c r="R942" s="48" t="s">
        <v>334</v>
      </c>
      <c r="S942" s="49">
        <v>0.6</v>
      </c>
      <c r="T942" s="49" t="s">
        <v>959</v>
      </c>
      <c r="U942" s="49" t="s">
        <v>1922</v>
      </c>
      <c r="V942" s="62" t="s">
        <v>939</v>
      </c>
    </row>
    <row r="943" spans="1:30" x14ac:dyDescent="0.25">
      <c r="A943" s="91">
        <v>1365</v>
      </c>
      <c r="B943" s="228" t="str">
        <f>IF(AND(A943&lt;&gt;"",ISNUMBER(A943)),VLOOKUP(A943,Studies!A:BR,2,FALSE),"")</f>
        <v>Ahonen 1997</v>
      </c>
      <c r="C943" s="228" t="str">
        <f>IF(AND(A943&lt;&gt;"",ISNUMBER(A943)),VLOOKUP(A943,Studies!A:BR,3,FALSE),"")</f>
        <v>https://pubmed.ncbi.nlm.nih.gov/9049584/</v>
      </c>
      <c r="D943" s="228" t="str">
        <f>IF(AND(A943&lt;&gt;"",ISNUMBER(A943)),VLOOKUP(A943,Studies!A:BR,4,FALSE),"")</f>
        <v>Fluconazole oral</v>
      </c>
      <c r="E943" s="204" t="str">
        <f>IF(AND(A943&lt;&gt;"",ISNUMBER(A943)),VLOOKUP(A943,Studies!A:BR,5,FALSE),"")</f>
        <v>Fluconazole</v>
      </c>
      <c r="F943" s="58">
        <v>0</v>
      </c>
      <c r="G943" s="58">
        <v>18</v>
      </c>
      <c r="H943" s="58" t="s">
        <v>59</v>
      </c>
      <c r="I943" s="46">
        <v>121</v>
      </c>
      <c r="J943" s="188" t="s">
        <v>957</v>
      </c>
      <c r="K943" s="46" t="s">
        <v>334</v>
      </c>
      <c r="L943" s="47">
        <v>9.5</v>
      </c>
      <c r="M943" s="189" t="s">
        <v>957</v>
      </c>
      <c r="N943" s="47" t="s">
        <v>1922</v>
      </c>
      <c r="O943" s="46" t="s">
        <v>954</v>
      </c>
      <c r="P943" s="48">
        <v>8.1999999999999993</v>
      </c>
      <c r="Q943" s="190" t="s">
        <v>959</v>
      </c>
      <c r="R943" s="48" t="s">
        <v>334</v>
      </c>
      <c r="S943" s="49">
        <v>0.6</v>
      </c>
      <c r="T943" s="49" t="s">
        <v>959</v>
      </c>
      <c r="U943" s="49" t="s">
        <v>1922</v>
      </c>
      <c r="V943" s="199" t="s">
        <v>939</v>
      </c>
    </row>
    <row r="944" spans="1:30" x14ac:dyDescent="0.25">
      <c r="A944" s="91">
        <v>1366</v>
      </c>
      <c r="B944" s="228" t="str">
        <f>IF(AND(A944&lt;&gt;"",ISNUMBER(A944)),VLOOKUP(A944,Studies!A:BR,2,FALSE),"")</f>
        <v>Brammer 1990</v>
      </c>
      <c r="C944" s="228" t="str">
        <f>IF(AND(A944&lt;&gt;"",ISNUMBER(A944)),VLOOKUP(A944,Studies!A:BR,3,FALSE),"")</f>
        <v>https://pubmed.ncbi.nlm.nih.gov/2184510/</v>
      </c>
      <c r="D944" s="228" t="str">
        <f>IF(AND(A944&lt;&gt;"",ISNUMBER(A944)),VLOOKUP(A944,Studies!A:BR,4,FALSE),"")</f>
        <v xml:space="preserve">Fluconazole i.v. </v>
      </c>
      <c r="E944" s="204" t="str">
        <f>IF(AND(A944&lt;&gt;"",ISNUMBER(A944)),VLOOKUP(A944,Studies!A:BR,5,FALSE),"")</f>
        <v>Fluconazole</v>
      </c>
    </row>
    <row r="945" spans="1:22" x14ac:dyDescent="0.25">
      <c r="A945" s="91">
        <v>1367</v>
      </c>
      <c r="B945" s="228" t="str">
        <f>IF(AND(A945&lt;&gt;"",ISNUMBER(A945)),VLOOKUP(A945,Studies!A:BR,2,FALSE),"")</f>
        <v>Brammer 1990</v>
      </c>
      <c r="C945" s="228" t="str">
        <f>IF(AND(A945&lt;&gt;"",ISNUMBER(A945)),VLOOKUP(A945,Studies!A:BR,3,FALSE),"")</f>
        <v>https://pubmed.ncbi.nlm.nih.gov/2184510/</v>
      </c>
      <c r="D945" s="228" t="str">
        <f>IF(AND(A945&lt;&gt;"",ISNUMBER(A945)),VLOOKUP(A945,Studies!A:BR,4,FALSE),"")</f>
        <v>Fluconazole SD 50 mg oral</v>
      </c>
      <c r="E945" s="204" t="str">
        <f>IF(AND(A945&lt;&gt;"",ISNUMBER(A945)),VLOOKUP(A945,Studies!A:BR,5,FALSE),"")</f>
        <v>Fluconazole</v>
      </c>
    </row>
    <row r="946" spans="1:22" x14ac:dyDescent="0.25">
      <c r="A946" s="91">
        <v>1368</v>
      </c>
      <c r="B946" s="228" t="str">
        <f>IF(AND(A946&lt;&gt;"",ISNUMBER(A946)),VLOOKUP(A946,Studies!A:BR,2,FALSE),"")</f>
        <v>Brammer 1990</v>
      </c>
      <c r="C946" s="228" t="str">
        <f>IF(AND(A946&lt;&gt;"",ISNUMBER(A946)),VLOOKUP(A946,Studies!A:BR,3,FALSE),"")</f>
        <v>https://pubmed.ncbi.nlm.nih.gov/2184510/</v>
      </c>
      <c r="D946" s="228" t="str">
        <f>IF(AND(A946&lt;&gt;"",ISNUMBER(A946)),VLOOKUP(A946,Studies!A:BR,4,FALSE),"")</f>
        <v>Fluconazole MD 200 mg oral</v>
      </c>
      <c r="E946" s="204" t="str">
        <f>IF(AND(A946&lt;&gt;"",ISNUMBER(A946)),VLOOKUP(A946,Studies!A:BR,5,FALSE),"")</f>
        <v>Fluconazole</v>
      </c>
    </row>
    <row r="947" spans="1:22" x14ac:dyDescent="0.25">
      <c r="A947" s="91">
        <v>1369</v>
      </c>
      <c r="B947" s="228" t="str">
        <f>IF(AND(A947&lt;&gt;"",ISNUMBER(A947)),VLOOKUP(A947,Studies!A:BR,2,FALSE),"")</f>
        <v>Brammer 1990</v>
      </c>
      <c r="C947" s="228" t="str">
        <f>IF(AND(A947&lt;&gt;"",ISNUMBER(A947)),VLOOKUP(A947,Studies!A:BR,3,FALSE),"")</f>
        <v>https://pubmed.ncbi.nlm.nih.gov/2184510/</v>
      </c>
      <c r="D947" s="228" t="str">
        <f>IF(AND(A947&lt;&gt;"",ISNUMBER(A947)),VLOOKUP(A947,Studies!A:BR,4,FALSE),"")</f>
        <v>Fluconazole MD 300 mg oral</v>
      </c>
      <c r="E947" s="204" t="str">
        <f>IF(AND(A947&lt;&gt;"",ISNUMBER(A947)),VLOOKUP(A947,Studies!A:BR,5,FALSE),"")</f>
        <v>Fluconazole</v>
      </c>
    </row>
    <row r="948" spans="1:22" x14ac:dyDescent="0.25">
      <c r="A948" s="91">
        <v>1370</v>
      </c>
      <c r="B948" s="228" t="str">
        <f>IF(AND(A948&lt;&gt;"",ISNUMBER(A948)),VLOOKUP(A948,Studies!A:BR,2,FALSE),"")</f>
        <v>Brammer 1990</v>
      </c>
      <c r="C948" s="228" t="str">
        <f>IF(AND(A948&lt;&gt;"",ISNUMBER(A948)),VLOOKUP(A948,Studies!A:BR,3,FALSE),"")</f>
        <v>https://pubmed.ncbi.nlm.nih.gov/2184510/</v>
      </c>
      <c r="D948" s="228" t="str">
        <f>IF(AND(A948&lt;&gt;"",ISNUMBER(A948)),VLOOKUP(A948,Studies!A:BR,4,FALSE),"")</f>
        <v>Fluconazole MD 400 mg oral</v>
      </c>
      <c r="E948" s="204" t="str">
        <f>IF(AND(A948&lt;&gt;"",ISNUMBER(A948)),VLOOKUP(A948,Studies!A:BR,5,FALSE),"")</f>
        <v>Fluconazole</v>
      </c>
    </row>
    <row r="949" spans="1:22" x14ac:dyDescent="0.25">
      <c r="A949" s="91">
        <v>1371</v>
      </c>
      <c r="B949" s="228" t="str">
        <f>IF(AND(A949&lt;&gt;"",ISNUMBER(A949)),VLOOKUP(A949,Studies!A:BR,2,FALSE),"")</f>
        <v>Palkama 1998</v>
      </c>
      <c r="C949" s="228" t="str">
        <f>IF(AND(A949&lt;&gt;"",ISNUMBER(A949)),VLOOKUP(A949,Studies!A:BR,3,FALSE),"")</f>
        <v>https://pubmed.ncbi.nlm.nih.gov/9661572/</v>
      </c>
      <c r="D949" s="228" t="str">
        <f>IF(AND(A949&lt;&gt;"",ISNUMBER(A949)),VLOOKUP(A949,Studies!A:BR,4,FALSE),"")</f>
        <v xml:space="preserve">Fluconazole i.v </v>
      </c>
      <c r="E949" s="204" t="str">
        <f>IF(AND(A949&lt;&gt;"",ISNUMBER(A949)),VLOOKUP(A949,Studies!A:BR,5,FALSE),"")</f>
        <v>Fluconazole</v>
      </c>
      <c r="F949" s="58">
        <v>0</v>
      </c>
      <c r="G949" s="58">
        <v>11</v>
      </c>
      <c r="H949" s="58" t="s">
        <v>59</v>
      </c>
      <c r="I949" s="46">
        <v>75</v>
      </c>
      <c r="J949" s="46" t="s">
        <v>953</v>
      </c>
      <c r="K949" s="46" t="s">
        <v>334</v>
      </c>
      <c r="L949" s="47">
        <v>19</v>
      </c>
      <c r="M949" s="47" t="s">
        <v>953</v>
      </c>
      <c r="N949" s="47" t="s">
        <v>116</v>
      </c>
      <c r="O949" s="46" t="s">
        <v>954</v>
      </c>
      <c r="P949" s="48">
        <v>8.9</v>
      </c>
      <c r="Q949" s="48" t="s">
        <v>956</v>
      </c>
      <c r="R949" s="48" t="s">
        <v>334</v>
      </c>
      <c r="S949" s="49">
        <v>2.5</v>
      </c>
      <c r="T949" s="49" t="s">
        <v>956</v>
      </c>
      <c r="U949" s="49" t="s">
        <v>116</v>
      </c>
      <c r="V949" s="62" t="s">
        <v>939</v>
      </c>
    </row>
    <row r="950" spans="1:22" x14ac:dyDescent="0.25">
      <c r="A950" s="91">
        <v>1372</v>
      </c>
      <c r="B950" s="228" t="str">
        <f>IF(AND(A950&lt;&gt;"",ISNUMBER(A950)),VLOOKUP(A950,Studies!A:BR,2,FALSE),"")</f>
        <v>Palkama 1998</v>
      </c>
      <c r="C950" s="228" t="str">
        <f>IF(AND(A950&lt;&gt;"",ISNUMBER(A950)),VLOOKUP(A950,Studies!A:BR,3,FALSE),"")</f>
        <v>https://pubmed.ncbi.nlm.nih.gov/9661572/</v>
      </c>
      <c r="D950" s="228" t="str">
        <f>IF(AND(A950&lt;&gt;"",ISNUMBER(A950)),VLOOKUP(A950,Studies!A:BR,4,FALSE),"")</f>
        <v xml:space="preserve">Fluconazole oral </v>
      </c>
      <c r="E950" s="204" t="str">
        <f>IF(AND(A950&lt;&gt;"",ISNUMBER(A950)),VLOOKUP(A950,Studies!A:BR,5,FALSE),"")</f>
        <v>Fluconazole</v>
      </c>
      <c r="F950" s="58">
        <v>0</v>
      </c>
      <c r="G950" s="58">
        <v>11</v>
      </c>
      <c r="H950" s="58" t="s">
        <v>59</v>
      </c>
      <c r="I950" s="46">
        <v>66.8</v>
      </c>
      <c r="J950" s="188" t="s">
        <v>953</v>
      </c>
      <c r="K950" s="46" t="s">
        <v>334</v>
      </c>
      <c r="L950" s="47">
        <v>15.6</v>
      </c>
      <c r="M950" s="189" t="s">
        <v>953</v>
      </c>
      <c r="N950" s="47" t="s">
        <v>116</v>
      </c>
      <c r="O950" s="188" t="s">
        <v>954</v>
      </c>
      <c r="P950" s="48">
        <v>7.7</v>
      </c>
      <c r="Q950" s="190" t="s">
        <v>956</v>
      </c>
      <c r="R950" s="48" t="s">
        <v>334</v>
      </c>
      <c r="S950" s="49">
        <v>2</v>
      </c>
      <c r="T950" s="191" t="s">
        <v>956</v>
      </c>
      <c r="U950" s="49" t="s">
        <v>116</v>
      </c>
      <c r="V950" s="62" t="s">
        <v>939</v>
      </c>
    </row>
    <row r="951" spans="1:22" x14ac:dyDescent="0.25">
      <c r="A951" s="91">
        <v>1373</v>
      </c>
      <c r="B951" s="228" t="str">
        <f>IF(AND(A951&lt;&gt;"",ISNUMBER(A951)),VLOOKUP(A951,Studies!A:BR,2,FALSE),"")</f>
        <v>Ripa 1993</v>
      </c>
      <c r="C951" s="228" t="str">
        <f>IF(AND(A951&lt;&gt;"",ISNUMBER(A951)),VLOOKUP(A951,Studies!A:BR,3,FALSE),"")</f>
        <v>https://pubmed.ncbi.nlm.nih.gov/8444063/</v>
      </c>
      <c r="D951" s="228" t="str">
        <f>IF(AND(A951&lt;&gt;"",ISNUMBER(A951)),VLOOKUP(A951,Studies!A:BR,4,FALSE),"")</f>
        <v>Fluconazole i.v.</v>
      </c>
      <c r="E951" s="204" t="str">
        <f>IF(AND(A951&lt;&gt;"",ISNUMBER(A951)),VLOOKUP(A951,Studies!A:BR,5,FALSE),"")</f>
        <v>Fluconazole</v>
      </c>
      <c r="F951" s="58">
        <v>0</v>
      </c>
      <c r="G951" s="58" t="s">
        <v>935</v>
      </c>
      <c r="H951" s="58" t="s">
        <v>59</v>
      </c>
      <c r="I951" s="46">
        <v>81.12</v>
      </c>
      <c r="J951" s="46" t="s">
        <v>957</v>
      </c>
      <c r="K951" s="46" t="s">
        <v>334</v>
      </c>
      <c r="L951" s="47">
        <v>12.87</v>
      </c>
      <c r="M951" s="47" t="s">
        <v>957</v>
      </c>
      <c r="N951" s="47" t="s">
        <v>116</v>
      </c>
      <c r="O951" s="46" t="s">
        <v>937</v>
      </c>
      <c r="P951" s="48">
        <v>2.86</v>
      </c>
      <c r="Q951" s="190" t="s">
        <v>956</v>
      </c>
      <c r="R951" s="190" t="s">
        <v>334</v>
      </c>
      <c r="S951" s="49">
        <v>0.51</v>
      </c>
      <c r="T951" s="191" t="s">
        <v>956</v>
      </c>
      <c r="U951" s="191" t="s">
        <v>116</v>
      </c>
      <c r="V951" s="199" t="s">
        <v>939</v>
      </c>
    </row>
    <row r="952" spans="1:22" x14ac:dyDescent="0.25">
      <c r="A952" s="91">
        <v>1374</v>
      </c>
      <c r="B952" s="228" t="str">
        <f>IF(AND(A952&lt;&gt;"",ISNUMBER(A952)),VLOOKUP(A952,Studies!A:BR,2,FALSE),"")</f>
        <v>Shiba 1990</v>
      </c>
      <c r="C952" s="228" t="str">
        <f>IF(AND(A952&lt;&gt;"",ISNUMBER(A952)),VLOOKUP(A952,Studies!A:BR,3,FALSE),"")</f>
        <v>https://pubmed.ncbi.nlm.nih.gov/2379224/</v>
      </c>
      <c r="D952" s="228" t="str">
        <f>IF(AND(A952&lt;&gt;"",ISNUMBER(A952)),VLOOKUP(A952,Studies!A:BR,4,FALSE),"")</f>
        <v>Fluconazole i.v. 25 mg</v>
      </c>
      <c r="E952" s="204" t="str">
        <f>IF(AND(A952&lt;&gt;"",ISNUMBER(A952)),VLOOKUP(A952,Studies!A:BR,5,FALSE),"")</f>
        <v>Fluconazole</v>
      </c>
      <c r="F952" s="58">
        <v>0</v>
      </c>
      <c r="G952" s="196" t="s">
        <v>935</v>
      </c>
      <c r="H952" s="196" t="s">
        <v>59</v>
      </c>
      <c r="I952" s="46">
        <v>19.2</v>
      </c>
      <c r="J952" s="46" t="s">
        <v>953</v>
      </c>
      <c r="K952" s="188" t="s">
        <v>334</v>
      </c>
      <c r="L952" s="47">
        <v>1.3</v>
      </c>
      <c r="M952" s="189" t="s">
        <v>953</v>
      </c>
      <c r="N952" s="189" t="s">
        <v>1926</v>
      </c>
      <c r="O952" s="188" t="s">
        <v>937</v>
      </c>
      <c r="P952" s="48">
        <v>0.76</v>
      </c>
      <c r="Q952" s="190" t="s">
        <v>956</v>
      </c>
      <c r="R952" s="190" t="s">
        <v>334</v>
      </c>
      <c r="S952" s="49">
        <v>0.08</v>
      </c>
      <c r="T952" s="191" t="s">
        <v>956</v>
      </c>
      <c r="U952" s="191" t="s">
        <v>116</v>
      </c>
      <c r="V952" s="199" t="s">
        <v>939</v>
      </c>
    </row>
    <row r="953" spans="1:22" x14ac:dyDescent="0.25">
      <c r="A953" s="91">
        <v>1375</v>
      </c>
      <c r="B953" s="228" t="str">
        <f>IF(AND(A953&lt;&gt;"",ISNUMBER(A953)),VLOOKUP(A953,Studies!A:BR,2,FALSE),"")</f>
        <v>Shiba 1990</v>
      </c>
      <c r="C953" s="228" t="str">
        <f>IF(AND(A953&lt;&gt;"",ISNUMBER(A953)),VLOOKUP(A953,Studies!A:BR,3,FALSE),"")</f>
        <v>https://pubmed.ncbi.nlm.nih.gov/2379224/</v>
      </c>
      <c r="D953" s="228" t="str">
        <f>IF(AND(A953&lt;&gt;"",ISNUMBER(A953)),VLOOKUP(A953,Studies!A:BR,4,FALSE),"")</f>
        <v>Fluconazole i.v. 50 mg</v>
      </c>
      <c r="E953" s="204" t="str">
        <f>IF(AND(A953&lt;&gt;"",ISNUMBER(A953)),VLOOKUP(A953,Studies!A:BR,5,FALSE),"")</f>
        <v>Fluconazole</v>
      </c>
      <c r="F953" s="58">
        <v>0</v>
      </c>
      <c r="G953" s="196" t="s">
        <v>935</v>
      </c>
      <c r="H953" s="196" t="s">
        <v>59</v>
      </c>
      <c r="I953" s="46">
        <v>39</v>
      </c>
      <c r="J953" s="188" t="s">
        <v>953</v>
      </c>
      <c r="K953" s="188" t="s">
        <v>334</v>
      </c>
      <c r="L953" s="47">
        <v>3.1</v>
      </c>
      <c r="M953" s="189" t="s">
        <v>953</v>
      </c>
      <c r="N953" s="189" t="s">
        <v>1926</v>
      </c>
      <c r="O953" s="188" t="s">
        <v>937</v>
      </c>
      <c r="P953" s="48">
        <v>1.33</v>
      </c>
      <c r="Q953" s="190" t="s">
        <v>956</v>
      </c>
      <c r="R953" s="190" t="s">
        <v>334</v>
      </c>
      <c r="S953" s="49">
        <v>0.1</v>
      </c>
      <c r="T953" s="191" t="s">
        <v>956</v>
      </c>
      <c r="U953" s="191" t="s">
        <v>116</v>
      </c>
      <c r="V953" s="199" t="s">
        <v>939</v>
      </c>
    </row>
    <row r="954" spans="1:22" x14ac:dyDescent="0.25">
      <c r="A954" s="91">
        <v>1376</v>
      </c>
      <c r="B954" s="228" t="str">
        <f>IF(AND(A954&lt;&gt;"",ISNUMBER(A954)),VLOOKUP(A954,Studies!A:BR,2,FALSE),"")</f>
        <v>Shiba 1990</v>
      </c>
      <c r="C954" s="228" t="str">
        <f>IF(AND(A954&lt;&gt;"",ISNUMBER(A954)),VLOOKUP(A954,Studies!A:BR,3,FALSE),"")</f>
        <v>https://pubmed.ncbi.nlm.nih.gov/2379224/</v>
      </c>
      <c r="D954" s="228" t="str">
        <f>IF(AND(A954&lt;&gt;"",ISNUMBER(A954)),VLOOKUP(A954,Studies!A:BR,4,FALSE),"")</f>
        <v>Fluconazole i.v. 25 mg urine</v>
      </c>
      <c r="E954" s="204" t="str">
        <f>IF(AND(A954&lt;&gt;"",ISNUMBER(A954)),VLOOKUP(A954,Studies!A:BR,5,FALSE),"")</f>
        <v>Fluconazole</v>
      </c>
      <c r="F954" s="58">
        <v>0</v>
      </c>
      <c r="G954" s="196" t="s">
        <v>935</v>
      </c>
      <c r="H954" s="196" t="s">
        <v>59</v>
      </c>
      <c r="J954" s="188"/>
      <c r="M954" s="189"/>
      <c r="N954" s="189"/>
      <c r="O954" s="188"/>
      <c r="Q954" s="190"/>
      <c r="T954" s="191"/>
    </row>
    <row r="955" spans="1:22" x14ac:dyDescent="0.25">
      <c r="A955" s="91">
        <v>1377</v>
      </c>
      <c r="B955" s="228" t="str">
        <f>IF(AND(A955&lt;&gt;"",ISNUMBER(A955)),VLOOKUP(A955,Studies!A:BR,2,FALSE),"")</f>
        <v>Shiba 1990</v>
      </c>
      <c r="C955" s="228" t="str">
        <f>IF(AND(A955&lt;&gt;"",ISNUMBER(A955)),VLOOKUP(A955,Studies!A:BR,3,FALSE),"")</f>
        <v>https://pubmed.ncbi.nlm.nih.gov/2379224/</v>
      </c>
      <c r="D955" s="228" t="str">
        <f>IF(AND(A955&lt;&gt;"",ISNUMBER(A955)),VLOOKUP(A955,Studies!A:BR,4,FALSE),"")</f>
        <v>Fluconazole i.v. 50 mg urine</v>
      </c>
      <c r="E955" s="204" t="str">
        <f>IF(AND(A955&lt;&gt;"",ISNUMBER(A955)),VLOOKUP(A955,Studies!A:BR,5,FALSE),"")</f>
        <v>Fluconazole</v>
      </c>
      <c r="F955" s="58">
        <v>0</v>
      </c>
      <c r="G955" s="196" t="s">
        <v>935</v>
      </c>
      <c r="H955" s="196" t="s">
        <v>59</v>
      </c>
      <c r="J955" s="188"/>
      <c r="M955" s="189"/>
      <c r="N955" s="189"/>
      <c r="O955" s="188"/>
      <c r="Q955" s="190"/>
      <c r="T955" s="191"/>
    </row>
    <row r="956" spans="1:22" x14ac:dyDescent="0.25">
      <c r="A956" s="91">
        <v>1378</v>
      </c>
      <c r="B956" s="228" t="str">
        <f>IF(AND(A956&lt;&gt;"",ISNUMBER(A956)),VLOOKUP(A956,Studies!A:BR,2,FALSE),"")</f>
        <v>Shiba 1990</v>
      </c>
      <c r="C956" s="228" t="str">
        <f>IF(AND(A956&lt;&gt;"",ISNUMBER(A956)),VLOOKUP(A956,Studies!A:BR,3,FALSE),"")</f>
        <v>https://pubmed.ncbi.nlm.nih.gov/2379224/</v>
      </c>
      <c r="D956" s="228" t="str">
        <f>IF(AND(A956&lt;&gt;"",ISNUMBER(A956)),VLOOKUP(A956,Studies!A:BR,4,FALSE),"")</f>
        <v>Fluconazole oral 25 mg</v>
      </c>
      <c r="E956" s="204" t="str">
        <f>IF(AND(A956&lt;&gt;"",ISNUMBER(A956)),VLOOKUP(A956,Studies!A:BR,5,FALSE),"")</f>
        <v>Fluconazole</v>
      </c>
      <c r="F956" s="58">
        <v>0</v>
      </c>
      <c r="G956" s="196" t="s">
        <v>935</v>
      </c>
      <c r="H956" s="196" t="s">
        <v>59</v>
      </c>
      <c r="I956" s="46">
        <v>20.3</v>
      </c>
      <c r="J956" s="188" t="s">
        <v>953</v>
      </c>
      <c r="K956" s="46" t="s">
        <v>334</v>
      </c>
      <c r="L956" s="47">
        <v>0.6</v>
      </c>
      <c r="M956" s="47" t="s">
        <v>953</v>
      </c>
      <c r="N956" s="189" t="s">
        <v>1926</v>
      </c>
      <c r="O956" s="188" t="s">
        <v>937</v>
      </c>
      <c r="P956" s="48">
        <v>0.53</v>
      </c>
      <c r="Q956" s="190" t="s">
        <v>956</v>
      </c>
      <c r="R956" s="48" t="s">
        <v>334</v>
      </c>
      <c r="S956" s="49">
        <v>0.03</v>
      </c>
      <c r="T956" s="191" t="s">
        <v>956</v>
      </c>
      <c r="U956" s="49" t="s">
        <v>1926</v>
      </c>
      <c r="V956" s="62" t="s">
        <v>939</v>
      </c>
    </row>
    <row r="957" spans="1:22" x14ac:dyDescent="0.25">
      <c r="A957" s="91">
        <v>1379</v>
      </c>
      <c r="B957" s="228" t="str">
        <f>IF(AND(A957&lt;&gt;"",ISNUMBER(A957)),VLOOKUP(A957,Studies!A:BR,2,FALSE),"")</f>
        <v>Shiba 1990</v>
      </c>
      <c r="C957" s="228" t="str">
        <f>IF(AND(A957&lt;&gt;"",ISNUMBER(A957)),VLOOKUP(A957,Studies!A:BR,3,FALSE),"")</f>
        <v>https://pubmed.ncbi.nlm.nih.gov/2379224/</v>
      </c>
      <c r="D957" s="228" t="str">
        <f>IF(AND(A957&lt;&gt;"",ISNUMBER(A957)),VLOOKUP(A957,Studies!A:BR,4,FALSE),"")</f>
        <v>Fluconazole oral 50 mg</v>
      </c>
      <c r="E957" s="204" t="str">
        <f>IF(AND(A957&lt;&gt;"",ISNUMBER(A957)),VLOOKUP(A957,Studies!A:BR,5,FALSE),"")</f>
        <v>Fluconazole</v>
      </c>
      <c r="F957" s="58">
        <v>0</v>
      </c>
      <c r="G957" s="196" t="s">
        <v>935</v>
      </c>
      <c r="H957" s="196" t="s">
        <v>59</v>
      </c>
      <c r="I957" s="46">
        <v>34.700000000000003</v>
      </c>
      <c r="J957" s="188" t="s">
        <v>953</v>
      </c>
      <c r="K957" s="188" t="s">
        <v>334</v>
      </c>
      <c r="L957" s="47">
        <v>1.8</v>
      </c>
      <c r="M957" s="189" t="s">
        <v>953</v>
      </c>
      <c r="N957" s="189" t="s">
        <v>1926</v>
      </c>
      <c r="O957" s="188" t="s">
        <v>937</v>
      </c>
      <c r="P957" s="48">
        <v>0.92</v>
      </c>
      <c r="Q957" s="190" t="s">
        <v>956</v>
      </c>
      <c r="R957" s="48" t="s">
        <v>334</v>
      </c>
      <c r="S957" s="49">
        <v>0.03</v>
      </c>
      <c r="T957" s="191" t="s">
        <v>956</v>
      </c>
      <c r="U957" s="191" t="s">
        <v>1926</v>
      </c>
      <c r="V957" s="199" t="s">
        <v>939</v>
      </c>
    </row>
    <row r="958" spans="1:22" x14ac:dyDescent="0.25">
      <c r="A958" s="91">
        <v>1380</v>
      </c>
      <c r="B958" s="228" t="str">
        <f>IF(AND(A958&lt;&gt;"",ISNUMBER(A958)),VLOOKUP(A958,Studies!A:BR,2,FALSE),"")</f>
        <v>Shiba 1990</v>
      </c>
      <c r="C958" s="228" t="str">
        <f>IF(AND(A958&lt;&gt;"",ISNUMBER(A958)),VLOOKUP(A958,Studies!A:BR,3,FALSE),"")</f>
        <v>https://pubmed.ncbi.nlm.nih.gov/2379224/</v>
      </c>
      <c r="D958" s="228" t="str">
        <f>IF(AND(A958&lt;&gt;"",ISNUMBER(A958)),VLOOKUP(A958,Studies!A:BR,4,FALSE),"")</f>
        <v>Fluconazole oral 100 mg</v>
      </c>
      <c r="E958" s="204" t="str">
        <f>IF(AND(A958&lt;&gt;"",ISNUMBER(A958)),VLOOKUP(A958,Studies!A:BR,5,FALSE),"")</f>
        <v>Fluconazole</v>
      </c>
      <c r="F958" s="58">
        <v>0</v>
      </c>
      <c r="G958" s="196" t="s">
        <v>935</v>
      </c>
      <c r="H958" s="196" t="s">
        <v>59</v>
      </c>
      <c r="I958" s="46">
        <v>86.9</v>
      </c>
      <c r="J958" s="188" t="s">
        <v>953</v>
      </c>
      <c r="K958" s="188" t="s">
        <v>334</v>
      </c>
      <c r="L958" s="47">
        <v>4.5</v>
      </c>
      <c r="M958" s="189" t="s">
        <v>953</v>
      </c>
      <c r="N958" s="189" t="s">
        <v>1926</v>
      </c>
      <c r="O958" s="188" t="s">
        <v>937</v>
      </c>
      <c r="P958" s="48">
        <v>1.88</v>
      </c>
      <c r="Q958" s="190" t="s">
        <v>956</v>
      </c>
      <c r="R958" s="48" t="s">
        <v>334</v>
      </c>
      <c r="S958" s="49">
        <v>0.08</v>
      </c>
      <c r="T958" s="191" t="s">
        <v>956</v>
      </c>
      <c r="U958" s="191" t="s">
        <v>1926</v>
      </c>
      <c r="V958" s="199" t="s">
        <v>939</v>
      </c>
    </row>
    <row r="959" spans="1:22" x14ac:dyDescent="0.25">
      <c r="A959" s="91">
        <v>1381</v>
      </c>
      <c r="B959" s="228" t="str">
        <f>IF(AND(A959&lt;&gt;"",ISNUMBER(A959)),VLOOKUP(A959,Studies!A:BR,2,FALSE),"")</f>
        <v>Shiba 1990</v>
      </c>
      <c r="C959" s="228" t="str">
        <f>IF(AND(A959&lt;&gt;"",ISNUMBER(A959)),VLOOKUP(A959,Studies!A:BR,3,FALSE),"")</f>
        <v>https://pubmed.ncbi.nlm.nih.gov/2379224/</v>
      </c>
      <c r="D959" s="228" t="str">
        <f>IF(AND(A959&lt;&gt;"",ISNUMBER(A959)),VLOOKUP(A959,Studies!A:BR,4,FALSE),"")</f>
        <v>Fluconazole oral 25 mg urine</v>
      </c>
      <c r="E959" s="204" t="str">
        <f>IF(AND(A959&lt;&gt;"",ISNUMBER(A959)),VLOOKUP(A959,Studies!A:BR,5,FALSE),"")</f>
        <v>Fluconazole</v>
      </c>
      <c r="F959" s="58">
        <v>0</v>
      </c>
      <c r="G959" s="196" t="s">
        <v>935</v>
      </c>
      <c r="H959" s="196" t="s">
        <v>59</v>
      </c>
    </row>
    <row r="960" spans="1:22" x14ac:dyDescent="0.25">
      <c r="A960" s="91">
        <v>1382</v>
      </c>
      <c r="B960" s="228" t="str">
        <f>IF(AND(A960&lt;&gt;"",ISNUMBER(A960)),VLOOKUP(A960,Studies!A:BR,2,FALSE),"")</f>
        <v>Shiba 1990</v>
      </c>
      <c r="C960" s="228" t="str">
        <f>IF(AND(A960&lt;&gt;"",ISNUMBER(A960)),VLOOKUP(A960,Studies!A:BR,3,FALSE),"")</f>
        <v>https://pubmed.ncbi.nlm.nih.gov/2379224/</v>
      </c>
      <c r="D960" s="228" t="str">
        <f>IF(AND(A960&lt;&gt;"",ISNUMBER(A960)),VLOOKUP(A960,Studies!A:BR,4,FALSE),"")</f>
        <v>Fluconazole oral 50 mg urine</v>
      </c>
      <c r="E960" s="204" t="str">
        <f>IF(AND(A960&lt;&gt;"",ISNUMBER(A960)),VLOOKUP(A960,Studies!A:BR,5,FALSE),"")</f>
        <v>Fluconazole</v>
      </c>
      <c r="F960" s="58">
        <v>0</v>
      </c>
      <c r="G960" s="196" t="s">
        <v>935</v>
      </c>
      <c r="H960" s="196" t="s">
        <v>59</v>
      </c>
    </row>
    <row r="961" spans="1:29" x14ac:dyDescent="0.25">
      <c r="A961" s="91">
        <v>1383</v>
      </c>
      <c r="B961" s="228" t="str">
        <f>IF(AND(A961&lt;&gt;"",ISNUMBER(A961)),VLOOKUP(A961,Studies!A:BR,2,FALSE),"")</f>
        <v>Shiba 1990</v>
      </c>
      <c r="C961" s="228" t="str">
        <f>IF(AND(A961&lt;&gt;"",ISNUMBER(A961)),VLOOKUP(A961,Studies!A:BR,3,FALSE),"")</f>
        <v>https://pubmed.ncbi.nlm.nih.gov/2379224/</v>
      </c>
      <c r="D961" s="228" t="str">
        <f>IF(AND(A961&lt;&gt;"",ISNUMBER(A961)),VLOOKUP(A961,Studies!A:BR,4,FALSE),"")</f>
        <v>Fluconazole oral 100 mg urine</v>
      </c>
      <c r="E961" s="204" t="str">
        <f>IF(AND(A961&lt;&gt;"",ISNUMBER(A961)),VLOOKUP(A961,Studies!A:BR,5,FALSE),"")</f>
        <v>Fluconazole</v>
      </c>
      <c r="F961" s="58">
        <v>0</v>
      </c>
      <c r="G961" s="196" t="s">
        <v>935</v>
      </c>
      <c r="H961" s="196" t="s">
        <v>59</v>
      </c>
    </row>
    <row r="962" spans="1:29" x14ac:dyDescent="0.25">
      <c r="A962" s="91">
        <v>1384</v>
      </c>
      <c r="B962" s="228" t="str">
        <f>IF(AND(A962&lt;&gt;"",ISNUMBER(A962)),VLOOKUP(A962,Studies!A:BR,2,FALSE),"")</f>
        <v>Sobue 2004</v>
      </c>
      <c r="C962" s="228" t="str">
        <f>IF(AND(A962&lt;&gt;"",ISNUMBER(A962)),VLOOKUP(A962,Studies!A:BR,3,FALSE),"")</f>
        <v>https://pubmed.ncbi.nlm.nih.gov/15206988/</v>
      </c>
      <c r="D962" s="228" t="str">
        <f>IF(AND(A962&lt;&gt;"",ISNUMBER(A962)),VLOOKUP(A962,Studies!A:BR,4,FALSE),"")</f>
        <v>Fluconazole i.v.</v>
      </c>
      <c r="E962" s="204" t="str">
        <f>IF(AND(A962&lt;&gt;"",ISNUMBER(A962)),VLOOKUP(A962,Studies!A:BR,5,FALSE),"")</f>
        <v>Fluconazole</v>
      </c>
      <c r="F962" s="58">
        <v>312</v>
      </c>
      <c r="G962" s="58">
        <v>336</v>
      </c>
      <c r="H962" s="58" t="s">
        <v>59</v>
      </c>
      <c r="I962" s="46">
        <v>608</v>
      </c>
      <c r="J962" s="46" t="s">
        <v>953</v>
      </c>
      <c r="K962" s="46" t="s">
        <v>334</v>
      </c>
      <c r="L962" s="47">
        <v>115.4</v>
      </c>
      <c r="M962" s="47" t="s">
        <v>953</v>
      </c>
      <c r="N962" s="47" t="s">
        <v>116</v>
      </c>
      <c r="O962" s="46" t="s">
        <v>940</v>
      </c>
      <c r="P962" s="48">
        <v>33.6</v>
      </c>
      <c r="Q962" s="48" t="s">
        <v>956</v>
      </c>
      <c r="R962" s="48" t="s">
        <v>334</v>
      </c>
      <c r="S962" s="49">
        <v>6.11</v>
      </c>
      <c r="T962" s="49" t="s">
        <v>956</v>
      </c>
      <c r="U962" s="49" t="s">
        <v>116</v>
      </c>
      <c r="V962" s="62" t="s">
        <v>939</v>
      </c>
      <c r="W962" s="54">
        <v>23</v>
      </c>
      <c r="X962" s="54" t="s">
        <v>951</v>
      </c>
      <c r="Y962" s="54" t="s">
        <v>334</v>
      </c>
      <c r="Z962" s="56">
        <v>4</v>
      </c>
      <c r="AA962" s="56" t="s">
        <v>951</v>
      </c>
      <c r="AB962" s="56" t="s">
        <v>116</v>
      </c>
      <c r="AC962" s="61" t="s">
        <v>966</v>
      </c>
    </row>
    <row r="963" spans="1:29" x14ac:dyDescent="0.25">
      <c r="A963" s="91">
        <v>1385</v>
      </c>
      <c r="B963" s="228" t="str">
        <f>IF(AND(A963&lt;&gt;"",ISNUMBER(A963)),VLOOKUP(A963,Studies!A:BR,2,FALSE),"")</f>
        <v>Yeates 1994</v>
      </c>
      <c r="C963" s="228" t="str">
        <f>IF(AND(A963&lt;&gt;"",ISNUMBER(A963)),VLOOKUP(A963,Studies!A:BR,3,FALSE),"")</f>
        <v>https://pubmed.ncbi.nlm.nih.gov/7946940/</v>
      </c>
      <c r="D963" s="228" t="str">
        <f>IF(AND(A963&lt;&gt;"",ISNUMBER(A963)),VLOOKUP(A963,Studies!A:BR,4,FALSE),"")</f>
        <v>Fluconazole i.v. healthy</v>
      </c>
      <c r="E963" s="204" t="str">
        <f>IF(AND(A963&lt;&gt;"",ISNUMBER(A963)),VLOOKUP(A963,Studies!A:BR,5,FALSE),"")</f>
        <v>Fluconazole</v>
      </c>
      <c r="F963" s="58">
        <v>0</v>
      </c>
      <c r="G963" s="58" t="s">
        <v>935</v>
      </c>
      <c r="H963" s="58" t="s">
        <v>59</v>
      </c>
      <c r="J963" s="188"/>
      <c r="M963" s="189"/>
      <c r="P963" s="48">
        <v>2.8</v>
      </c>
      <c r="Q963" s="190" t="s">
        <v>956</v>
      </c>
      <c r="R963" s="190" t="s">
        <v>334</v>
      </c>
      <c r="S963" s="49">
        <v>0.4</v>
      </c>
      <c r="T963" s="191" t="s">
        <v>956</v>
      </c>
      <c r="U963" s="191" t="s">
        <v>116</v>
      </c>
      <c r="V963" s="199" t="s">
        <v>939</v>
      </c>
    </row>
    <row r="964" spans="1:29" x14ac:dyDescent="0.25">
      <c r="A964" s="91">
        <v>1386</v>
      </c>
      <c r="B964" s="228" t="str">
        <f>IF(AND(A964&lt;&gt;"",ISNUMBER(A964)),VLOOKUP(A964,Studies!A:BR,2,FALSE),"")</f>
        <v>Brammer 1991</v>
      </c>
      <c r="C964" s="228" t="str">
        <f>IF(AND(A964&lt;&gt;"",ISNUMBER(A964)),VLOOKUP(A964,Studies!A:BR,3,FALSE),"")</f>
        <v>https://pubmed.ncbi.nlm.nih.gov/1680653/</v>
      </c>
      <c r="D964" s="228" t="str">
        <f>IF(AND(A964&lt;&gt;"",ISNUMBER(A964)),VLOOKUP(A964,Studies!A:BR,4,FALSE),"")</f>
        <v>Fluconazole 50 mg oral</v>
      </c>
      <c r="E964" s="204" t="str">
        <f>IF(AND(A964&lt;&gt;"",ISNUMBER(A964)),VLOOKUP(A964,Studies!A:BR,5,FALSE),"")</f>
        <v>Fluconazole</v>
      </c>
      <c r="F964" s="58">
        <v>0</v>
      </c>
      <c r="G964" s="58" t="s">
        <v>935</v>
      </c>
      <c r="H964" s="58" t="s">
        <v>59</v>
      </c>
      <c r="J964" s="188"/>
      <c r="M964" s="189"/>
      <c r="P964" s="48">
        <v>1.1299999999999999</v>
      </c>
      <c r="Q964" s="48" t="s">
        <v>956</v>
      </c>
      <c r="R964" s="48" t="s">
        <v>334</v>
      </c>
      <c r="S964" s="49">
        <v>0.19</v>
      </c>
      <c r="T964" s="191" t="s">
        <v>956</v>
      </c>
      <c r="U964" s="191" t="s">
        <v>116</v>
      </c>
      <c r="V964" s="199" t="s">
        <v>939</v>
      </c>
    </row>
    <row r="965" spans="1:29" x14ac:dyDescent="0.25">
      <c r="A965" s="91">
        <v>1387</v>
      </c>
      <c r="B965" s="228" t="str">
        <f>IF(AND(A965&lt;&gt;"",ISNUMBER(A965)),VLOOKUP(A965,Studies!A:BR,2,FALSE),"")</f>
        <v>Thorpe 1990</v>
      </c>
      <c r="C965" s="228" t="str">
        <f>IF(AND(A965&lt;&gt;"",ISNUMBER(A965)),VLOOKUP(A965,Studies!A:BR,3,FALSE),"")</f>
        <v>https://pubmed.ncbi.nlm.nih.gov/2291673/</v>
      </c>
      <c r="D965" s="228" t="str">
        <f>IF(AND(A965&lt;&gt;"",ISNUMBER(A965)),VLOOKUP(A965,Studies!A:BR,4,FALSE),"")</f>
        <v>Fluconazole oral without antacida</v>
      </c>
      <c r="E965" s="204" t="str">
        <f>IF(AND(A965&lt;&gt;"",ISNUMBER(A965)),VLOOKUP(A965,Studies!A:BR,5,FALSE),"")</f>
        <v>Fluconazole</v>
      </c>
      <c r="F965" s="58">
        <v>0</v>
      </c>
      <c r="G965" s="58" t="s">
        <v>935</v>
      </c>
      <c r="H965" s="58" t="s">
        <v>59</v>
      </c>
      <c r="I965" s="46">
        <v>93</v>
      </c>
      <c r="J965" s="188" t="s">
        <v>953</v>
      </c>
      <c r="K965" s="46" t="s">
        <v>334</v>
      </c>
      <c r="L965" s="47">
        <v>13.82</v>
      </c>
      <c r="M965" s="189" t="s">
        <v>953</v>
      </c>
      <c r="N965" s="47" t="s">
        <v>116</v>
      </c>
      <c r="O965" s="46" t="s">
        <v>937</v>
      </c>
      <c r="P965" s="48">
        <v>1.7</v>
      </c>
      <c r="Q965" s="190" t="s">
        <v>956</v>
      </c>
      <c r="R965" s="190" t="s">
        <v>334</v>
      </c>
      <c r="S965" s="49">
        <v>0.26</v>
      </c>
      <c r="T965" s="49" t="s">
        <v>956</v>
      </c>
      <c r="U965" s="49" t="s">
        <v>116</v>
      </c>
      <c r="V965" s="62" t="s">
        <v>939</v>
      </c>
    </row>
    <row r="966" spans="1:29" x14ac:dyDescent="0.25">
      <c r="A966" s="91">
        <v>1388</v>
      </c>
      <c r="B966" s="228" t="str">
        <f>IF(AND(A966&lt;&gt;"",ISNUMBER(A966)),VLOOKUP(A966,Studies!A:BR,2,FALSE),"")</f>
        <v>Varhe 1996c</v>
      </c>
      <c r="C966" s="228" t="str">
        <f>IF(AND(A966&lt;&gt;"",ISNUMBER(A966)),VLOOKUP(A966,Studies!A:BR,3,FALSE),"")</f>
        <v>https://pubmed.ncbi.nlm.nih.gov/8904618/</v>
      </c>
      <c r="D966" s="228" t="str">
        <f>IF(AND(A966&lt;&gt;"",ISNUMBER(A966)),VLOOKUP(A966,Studies!A:BR,4,FALSE),"")</f>
        <v>Fluconazole 50 mg oral</v>
      </c>
      <c r="E966" s="204" t="str">
        <f>IF(AND(A966&lt;&gt;"",ISNUMBER(A966)),VLOOKUP(A966,Studies!A:BR,5,FALSE),"")</f>
        <v>Fluconazole</v>
      </c>
      <c r="F966" s="58">
        <v>72</v>
      </c>
      <c r="G966" s="58">
        <v>96</v>
      </c>
      <c r="H966" s="196" t="s">
        <v>59</v>
      </c>
      <c r="P966" s="48">
        <v>2.2000000000000002</v>
      </c>
      <c r="Q966" s="48" t="s">
        <v>959</v>
      </c>
      <c r="R966" s="190" t="s">
        <v>334</v>
      </c>
      <c r="S966" s="49">
        <v>0.1</v>
      </c>
      <c r="T966" s="49" t="s">
        <v>959</v>
      </c>
      <c r="U966" s="49" t="s">
        <v>1922</v>
      </c>
      <c r="V966" s="199" t="s">
        <v>939</v>
      </c>
    </row>
    <row r="967" spans="1:29" x14ac:dyDescent="0.25">
      <c r="A967" s="91">
        <v>1389</v>
      </c>
      <c r="B967" s="228" t="str">
        <f>IF(AND(A967&lt;&gt;"",ISNUMBER(A967)),VLOOKUP(A967,Studies!A:BR,2,FALSE),"")</f>
        <v>Varhe 1996c</v>
      </c>
      <c r="C967" s="228" t="str">
        <f>IF(AND(A967&lt;&gt;"",ISNUMBER(A967)),VLOOKUP(A967,Studies!A:BR,3,FALSE),"")</f>
        <v>https://pubmed.ncbi.nlm.nih.gov/8904618/</v>
      </c>
      <c r="D967" s="228" t="str">
        <f>IF(AND(A967&lt;&gt;"",ISNUMBER(A967)),VLOOKUP(A967,Studies!A:BR,4,FALSE),"")</f>
        <v>Fluconazole 100 mg oral</v>
      </c>
      <c r="E967" s="204" t="str">
        <f>IF(AND(A967&lt;&gt;"",ISNUMBER(A967)),VLOOKUP(A967,Studies!A:BR,5,FALSE),"")</f>
        <v>Fluconazole</v>
      </c>
      <c r="F967" s="58">
        <v>72</v>
      </c>
      <c r="G967" s="196">
        <v>96</v>
      </c>
      <c r="H967" s="196" t="s">
        <v>59</v>
      </c>
      <c r="P967" s="48">
        <v>4.4000000000000004</v>
      </c>
      <c r="Q967" s="190" t="s">
        <v>959</v>
      </c>
      <c r="R967" s="190" t="s">
        <v>334</v>
      </c>
      <c r="S967" s="49">
        <v>0.3</v>
      </c>
      <c r="T967" s="191" t="s">
        <v>959</v>
      </c>
      <c r="U967" s="191" t="s">
        <v>1922</v>
      </c>
      <c r="V967" s="199" t="s">
        <v>939</v>
      </c>
    </row>
    <row r="968" spans="1:29" x14ac:dyDescent="0.25">
      <c r="A968" s="91">
        <v>1390</v>
      </c>
      <c r="B968" s="228" t="str">
        <f>IF(AND(A968&lt;&gt;"",ISNUMBER(A968)),VLOOKUP(A968,Studies!A:BR,2,FALSE),"")</f>
        <v>Varhe 1996c</v>
      </c>
      <c r="C968" s="228" t="str">
        <f>IF(AND(A968&lt;&gt;"",ISNUMBER(A968)),VLOOKUP(A968,Studies!A:BR,3,FALSE),"")</f>
        <v>https://pubmed.ncbi.nlm.nih.gov/8904618/</v>
      </c>
      <c r="D968" s="228" t="str">
        <f>IF(AND(A968&lt;&gt;"",ISNUMBER(A968)),VLOOKUP(A968,Studies!A:BR,4,FALSE),"")</f>
        <v>Fluconazole 200 mg oral</v>
      </c>
      <c r="E968" s="204" t="str">
        <f>IF(AND(A968&lt;&gt;"",ISNUMBER(A968)),VLOOKUP(A968,Studies!A:BR,5,FALSE),"")</f>
        <v>Fluconazole</v>
      </c>
      <c r="F968" s="58">
        <v>72</v>
      </c>
      <c r="G968" s="196">
        <v>96</v>
      </c>
      <c r="H968" s="196" t="s">
        <v>59</v>
      </c>
      <c r="P968" s="48">
        <v>10.6</v>
      </c>
      <c r="Q968" s="190" t="s">
        <v>959</v>
      </c>
      <c r="R968" s="190" t="s">
        <v>334</v>
      </c>
      <c r="S968" s="49">
        <v>0.4</v>
      </c>
      <c r="T968" s="191" t="s">
        <v>959</v>
      </c>
      <c r="U968" s="191" t="s">
        <v>1922</v>
      </c>
      <c r="V968" s="199" t="s">
        <v>939</v>
      </c>
    </row>
    <row r="969" spans="1:29" x14ac:dyDescent="0.25">
      <c r="A969" s="91">
        <v>1391</v>
      </c>
      <c r="B969" s="228" t="str">
        <f>IF(AND(A969&lt;&gt;"",ISNUMBER(A969)),VLOOKUP(A969,Studies!A:BR,2,FALSE),"")</f>
        <v>Ahonen 1997</v>
      </c>
      <c r="C969" s="228" t="str">
        <f>IF(AND(A969&lt;&gt;"",ISNUMBER(A969)),VLOOKUP(A969,Studies!A:BR,3,FALSE),"")</f>
        <v>https://pubmed.ncbi.nlm.nih.gov/9049584/</v>
      </c>
      <c r="D969" s="228" t="str">
        <f>IF(AND(A969&lt;&gt;"",ISNUMBER(A969)),VLOOKUP(A969,Studies!A:BR,4,FALSE),"")</f>
        <v>Midazolam placebo</v>
      </c>
      <c r="E969" s="204" t="str">
        <f>IF(AND(A969&lt;&gt;"",ISNUMBER(A969)),VLOOKUP(A969,Studies!A:BR,5,FALSE),"")</f>
        <v>Midazolam</v>
      </c>
      <c r="F969" s="58">
        <v>1</v>
      </c>
      <c r="G969" s="58">
        <v>18</v>
      </c>
      <c r="H969" s="196" t="s">
        <v>59</v>
      </c>
      <c r="I969" s="46">
        <v>112</v>
      </c>
      <c r="J969" s="46" t="s">
        <v>936</v>
      </c>
      <c r="K969" s="46" t="s">
        <v>334</v>
      </c>
      <c r="L969" s="47">
        <v>15.6</v>
      </c>
      <c r="M969" s="47" t="s">
        <v>936</v>
      </c>
      <c r="N969" s="47" t="s">
        <v>116</v>
      </c>
      <c r="O969" s="46" t="s">
        <v>954</v>
      </c>
      <c r="P969" s="48">
        <v>37.4</v>
      </c>
      <c r="Q969" s="48" t="s">
        <v>938</v>
      </c>
      <c r="R969" s="190" t="s">
        <v>334</v>
      </c>
      <c r="S969" s="49">
        <v>3.9</v>
      </c>
      <c r="T969" s="49" t="s">
        <v>938</v>
      </c>
      <c r="U969" s="49" t="s">
        <v>116</v>
      </c>
      <c r="V969" s="62" t="s">
        <v>939</v>
      </c>
    </row>
    <row r="970" spans="1:29" x14ac:dyDescent="0.25">
      <c r="A970" s="91">
        <v>1392</v>
      </c>
      <c r="B970" s="228" t="str">
        <f>IF(AND(A970&lt;&gt;"",ISNUMBER(A970)),VLOOKUP(A970,Studies!A:BR,2,FALSE),"")</f>
        <v>Ahonen 1997</v>
      </c>
      <c r="C970" s="228" t="str">
        <f>IF(AND(A970&lt;&gt;"",ISNUMBER(A970)),VLOOKUP(A970,Studies!A:BR,3,FALSE),"")</f>
        <v>https://pubmed.ncbi.nlm.nih.gov/9049584/</v>
      </c>
      <c r="D970" s="228" t="str">
        <f>IF(AND(A970&lt;&gt;"",ISNUMBER(A970)),VLOOKUP(A970,Studies!A:BR,4,FALSE),"")</f>
        <v>Midazolam with perpetrator fluconazole i.v</v>
      </c>
      <c r="E970" s="204" t="str">
        <f>IF(AND(A970&lt;&gt;"",ISNUMBER(A970)),VLOOKUP(A970,Studies!A:BR,5,FALSE),"")</f>
        <v>Midazolam</v>
      </c>
      <c r="F970" s="58">
        <v>1</v>
      </c>
      <c r="G970" s="58">
        <v>18</v>
      </c>
      <c r="H970" s="196" t="s">
        <v>59</v>
      </c>
      <c r="I970" s="46">
        <v>345</v>
      </c>
      <c r="J970" s="188" t="s">
        <v>936</v>
      </c>
      <c r="K970" s="188" t="s">
        <v>334</v>
      </c>
      <c r="L970" s="47">
        <v>30.2</v>
      </c>
      <c r="M970" s="189" t="s">
        <v>936</v>
      </c>
      <c r="N970" s="189" t="s">
        <v>116</v>
      </c>
      <c r="O970" s="188" t="s">
        <v>954</v>
      </c>
      <c r="P970" s="48">
        <v>66.8</v>
      </c>
      <c r="Q970" s="190" t="s">
        <v>938</v>
      </c>
      <c r="R970" s="190" t="s">
        <v>334</v>
      </c>
      <c r="S970" s="49">
        <v>8</v>
      </c>
      <c r="T970" s="191" t="s">
        <v>938</v>
      </c>
      <c r="U970" s="191" t="s">
        <v>116</v>
      </c>
      <c r="V970" s="199" t="s">
        <v>939</v>
      </c>
    </row>
    <row r="971" spans="1:29" x14ac:dyDescent="0.25">
      <c r="A971" s="91">
        <v>1393</v>
      </c>
      <c r="B971" s="228" t="str">
        <f>IF(AND(A971&lt;&gt;"",ISNUMBER(A971)),VLOOKUP(A971,Studies!A:BR,2,FALSE),"")</f>
        <v>Ahonen 1997</v>
      </c>
      <c r="C971" s="228" t="str">
        <f>IF(AND(A971&lt;&gt;"",ISNUMBER(A971)),VLOOKUP(A971,Studies!A:BR,3,FALSE),"")</f>
        <v>https://pubmed.ncbi.nlm.nih.gov/9049584/</v>
      </c>
      <c r="D971" s="228" t="str">
        <f>IF(AND(A971&lt;&gt;"",ISNUMBER(A971)),VLOOKUP(A971,Studies!A:BR,4,FALSE),"")</f>
        <v>Midazolam with perpetrator fluconazole oral</v>
      </c>
      <c r="E971" s="204" t="str">
        <f>IF(AND(A971&lt;&gt;"",ISNUMBER(A971)),VLOOKUP(A971,Studies!A:BR,5,FALSE),"")</f>
        <v>Midazolam</v>
      </c>
      <c r="F971" s="58">
        <v>1</v>
      </c>
      <c r="G971" s="58">
        <v>18</v>
      </c>
      <c r="H971" s="196" t="s">
        <v>59</v>
      </c>
      <c r="I971" s="46">
        <v>382</v>
      </c>
      <c r="J971" s="188" t="s">
        <v>936</v>
      </c>
      <c r="K971" s="188" t="s">
        <v>334</v>
      </c>
      <c r="L971" s="47">
        <v>35.4</v>
      </c>
      <c r="M971" s="189" t="s">
        <v>936</v>
      </c>
      <c r="N971" s="189" t="s">
        <v>116</v>
      </c>
      <c r="O971" s="188" t="s">
        <v>954</v>
      </c>
      <c r="P971" s="48">
        <v>85.9</v>
      </c>
      <c r="Q971" s="190" t="s">
        <v>938</v>
      </c>
      <c r="R971" s="190" t="s">
        <v>334</v>
      </c>
      <c r="S971" s="49">
        <v>9.8000000000000007</v>
      </c>
      <c r="T971" s="191" t="s">
        <v>938</v>
      </c>
      <c r="U971" s="191" t="s">
        <v>116</v>
      </c>
      <c r="V971" s="199" t="s">
        <v>939</v>
      </c>
    </row>
    <row r="972" spans="1:29" x14ac:dyDescent="0.25">
      <c r="A972" s="91">
        <v>1394</v>
      </c>
      <c r="B972" s="228" t="str">
        <f>IF(AND(A972&lt;&gt;"",ISNUMBER(A972)),VLOOKUP(A972,Studies!A:BR,2,FALSE),"")</f>
        <v>Varhe 1996c</v>
      </c>
      <c r="C972" s="228" t="str">
        <f>IF(AND(A972&lt;&gt;"",ISNUMBER(A972)),VLOOKUP(A972,Studies!A:BR,3,FALSE),"")</f>
        <v>https://pubmed.ncbi.nlm.nih.gov/8904618/</v>
      </c>
      <c r="D972" s="228" t="str">
        <f>IF(AND(A972&lt;&gt;"",ISNUMBER(A972)),VLOOKUP(A972,Studies!A:BR,4,FALSE),"")</f>
        <v xml:space="preserve">Triazolam with perpetrator fluconazole 50mg </v>
      </c>
      <c r="E972" s="204" t="str">
        <f>IF(AND(A972&lt;&gt;"",ISNUMBER(A972)),VLOOKUP(A972,Studies!A:BR,5,FALSE),"")</f>
        <v>Triazolam</v>
      </c>
      <c r="F972" s="58">
        <v>1</v>
      </c>
      <c r="G972" s="58">
        <v>19</v>
      </c>
      <c r="H972" s="196" t="s">
        <v>59</v>
      </c>
      <c r="I972" s="46">
        <v>14.6</v>
      </c>
      <c r="J972" s="46" t="s">
        <v>936</v>
      </c>
      <c r="K972" s="46" t="s">
        <v>334</v>
      </c>
      <c r="L972" s="47">
        <v>1.6</v>
      </c>
      <c r="M972" s="189" t="s">
        <v>936</v>
      </c>
      <c r="N972" s="47" t="s">
        <v>1922</v>
      </c>
      <c r="O972" s="188" t="s">
        <v>954</v>
      </c>
      <c r="P972" s="48">
        <v>2.2000000000000002</v>
      </c>
      <c r="Q972" s="190" t="s">
        <v>938</v>
      </c>
      <c r="R972" s="190" t="s">
        <v>334</v>
      </c>
      <c r="S972" s="49">
        <v>0.3</v>
      </c>
      <c r="T972" s="191" t="s">
        <v>938</v>
      </c>
      <c r="U972" s="49" t="s">
        <v>1922</v>
      </c>
      <c r="V972" s="199" t="s">
        <v>939</v>
      </c>
    </row>
    <row r="973" spans="1:29" x14ac:dyDescent="0.25">
      <c r="A973" s="91">
        <v>1395</v>
      </c>
      <c r="B973" s="228" t="str">
        <f>IF(AND(A973&lt;&gt;"",ISNUMBER(A973)),VLOOKUP(A973,Studies!A:BR,2,FALSE),"")</f>
        <v>Varhe 1996c</v>
      </c>
      <c r="C973" s="228" t="str">
        <f>IF(AND(A973&lt;&gt;"",ISNUMBER(A973)),VLOOKUP(A973,Studies!A:BR,3,FALSE),"")</f>
        <v>https://pubmed.ncbi.nlm.nih.gov/8904618/</v>
      </c>
      <c r="D973" s="228" t="str">
        <f>IF(AND(A973&lt;&gt;"",ISNUMBER(A973)),VLOOKUP(A973,Studies!A:BR,4,FALSE),"")</f>
        <v xml:space="preserve">Triazolam with perpetrator fluconazole 100mg </v>
      </c>
      <c r="E973" s="204" t="str">
        <f>IF(AND(A973&lt;&gt;"",ISNUMBER(A973)),VLOOKUP(A973,Studies!A:BR,5,FALSE),"")</f>
        <v>Triazolam</v>
      </c>
      <c r="F973" s="58">
        <v>1</v>
      </c>
      <c r="G973" s="58">
        <v>19</v>
      </c>
      <c r="H973" s="196" t="s">
        <v>59</v>
      </c>
      <c r="I973" s="46">
        <v>18.3</v>
      </c>
      <c r="J973" s="188" t="s">
        <v>936</v>
      </c>
      <c r="K973" s="188" t="s">
        <v>334</v>
      </c>
      <c r="L973" s="47">
        <v>1.4</v>
      </c>
      <c r="M973" s="189" t="s">
        <v>936</v>
      </c>
      <c r="N973" s="189" t="s">
        <v>1922</v>
      </c>
      <c r="O973" s="188" t="s">
        <v>954</v>
      </c>
      <c r="P973" s="48">
        <v>2.1</v>
      </c>
      <c r="Q973" s="190" t="s">
        <v>938</v>
      </c>
      <c r="R973" s="190" t="s">
        <v>334</v>
      </c>
      <c r="S973" s="49">
        <v>0.1</v>
      </c>
      <c r="T973" s="191" t="s">
        <v>938</v>
      </c>
      <c r="U973" s="191" t="s">
        <v>1922</v>
      </c>
      <c r="V973" s="199" t="s">
        <v>939</v>
      </c>
    </row>
    <row r="974" spans="1:29" x14ac:dyDescent="0.25">
      <c r="A974" s="91">
        <v>1396</v>
      </c>
      <c r="B974" s="228" t="str">
        <f>IF(AND(A974&lt;&gt;"",ISNUMBER(A974)),VLOOKUP(A974,Studies!A:BR,2,FALSE),"")</f>
        <v>Varhe 1996c</v>
      </c>
      <c r="C974" s="228" t="str">
        <f>IF(AND(A974&lt;&gt;"",ISNUMBER(A974)),VLOOKUP(A974,Studies!A:BR,3,FALSE),"")</f>
        <v>https://pubmed.ncbi.nlm.nih.gov/8904618/</v>
      </c>
      <c r="D974" s="228" t="str">
        <f>IF(AND(A974&lt;&gt;"",ISNUMBER(A974)),VLOOKUP(A974,Studies!A:BR,4,FALSE),"")</f>
        <v xml:space="preserve">Triazolam with perpetrator fluconazole 200mg </v>
      </c>
      <c r="E974" s="204" t="str">
        <f>IF(AND(A974&lt;&gt;"",ISNUMBER(A974)),VLOOKUP(A974,Studies!A:BR,5,FALSE),"")</f>
        <v>Triazolam</v>
      </c>
      <c r="F974" s="58">
        <v>1</v>
      </c>
      <c r="G974" s="58">
        <v>19</v>
      </c>
      <c r="H974" s="196" t="s">
        <v>59</v>
      </c>
      <c r="I974" s="46">
        <v>33.6</v>
      </c>
      <c r="J974" s="188" t="s">
        <v>936</v>
      </c>
      <c r="K974" s="188" t="s">
        <v>334</v>
      </c>
      <c r="L974" s="47">
        <v>4</v>
      </c>
      <c r="M974" s="189" t="s">
        <v>936</v>
      </c>
      <c r="N974" s="189" t="s">
        <v>1922</v>
      </c>
      <c r="O974" s="188" t="s">
        <v>954</v>
      </c>
      <c r="P974" s="48">
        <v>3.5</v>
      </c>
      <c r="Q974" s="190" t="s">
        <v>938</v>
      </c>
      <c r="R974" s="190" t="s">
        <v>334</v>
      </c>
      <c r="S974" s="49">
        <v>0.4</v>
      </c>
      <c r="T974" s="191" t="s">
        <v>938</v>
      </c>
      <c r="U974" s="191" t="s">
        <v>1922</v>
      </c>
      <c r="V974" s="199" t="s">
        <v>939</v>
      </c>
    </row>
    <row r="975" spans="1:29" x14ac:dyDescent="0.25">
      <c r="A975" s="91">
        <v>1397</v>
      </c>
      <c r="B975" s="228" t="str">
        <f>IF(AND(A975&lt;&gt;"",ISNUMBER(A975)),VLOOKUP(A975,Studies!A:BR,2,FALSE),"")</f>
        <v>Palkama 1998</v>
      </c>
      <c r="C975" s="228" t="str">
        <f>IF(AND(A975&lt;&gt;"",ISNUMBER(A975)),VLOOKUP(A975,Studies!A:BR,3,FALSE),"")</f>
        <v>https://pubmed.ncbi.nlm.nih.gov/9661572/</v>
      </c>
      <c r="D975" s="228" t="str">
        <f>IF(AND(A975&lt;&gt;"",ISNUMBER(A975)),VLOOKUP(A975,Studies!A:BR,4,FALSE),"")</f>
        <v>Alfentanil placebo</v>
      </c>
      <c r="E975" s="204" t="str">
        <f>IF(AND(A975&lt;&gt;"",ISNUMBER(A975)),VLOOKUP(A975,Studies!A:BR,5,FALSE),"")</f>
        <v>Alfentanil</v>
      </c>
      <c r="F975" s="58">
        <v>1</v>
      </c>
      <c r="G975" s="58">
        <v>11</v>
      </c>
      <c r="H975" s="196" t="s">
        <v>59</v>
      </c>
      <c r="I975" s="46">
        <v>117.8</v>
      </c>
      <c r="J975" s="188" t="s">
        <v>936</v>
      </c>
      <c r="K975" s="188" t="s">
        <v>334</v>
      </c>
      <c r="L975" s="47">
        <v>41.1</v>
      </c>
      <c r="M975" s="189" t="s">
        <v>936</v>
      </c>
      <c r="N975" s="47" t="s">
        <v>116</v>
      </c>
      <c r="O975" s="188" t="s">
        <v>954</v>
      </c>
      <c r="P975" s="48">
        <v>65.900000000000006</v>
      </c>
      <c r="Q975" s="190" t="s">
        <v>938</v>
      </c>
      <c r="R975" s="190" t="s">
        <v>334</v>
      </c>
    </row>
    <row r="976" spans="1:29" x14ac:dyDescent="0.25">
      <c r="A976" s="91">
        <v>1398</v>
      </c>
      <c r="B976" s="228" t="str">
        <f>IF(AND(A976&lt;&gt;"",ISNUMBER(A976)),VLOOKUP(A976,Studies!A:BR,2,FALSE),"")</f>
        <v>Palkama 1998</v>
      </c>
      <c r="C976" s="228" t="str">
        <f>IF(AND(A976&lt;&gt;"",ISNUMBER(A976)),VLOOKUP(A976,Studies!A:BR,3,FALSE),"")</f>
        <v>https://pubmed.ncbi.nlm.nih.gov/9661572/</v>
      </c>
      <c r="D976" s="228" t="str">
        <f>IF(AND(A976&lt;&gt;"",ISNUMBER(A976)),VLOOKUP(A976,Studies!A:BR,4,FALSE),"")</f>
        <v>Alfentanil with perpetrator fluconazole i.v.</v>
      </c>
      <c r="E976" s="204" t="str">
        <f>IF(AND(A976&lt;&gt;"",ISNUMBER(A976)),VLOOKUP(A976,Studies!A:BR,5,FALSE),"")</f>
        <v>Alfentanil</v>
      </c>
      <c r="F976" s="58">
        <v>1</v>
      </c>
      <c r="G976" s="58">
        <v>11</v>
      </c>
      <c r="H976" s="196" t="s">
        <v>59</v>
      </c>
      <c r="I976" s="46">
        <v>243.8</v>
      </c>
      <c r="J976" s="188" t="s">
        <v>936</v>
      </c>
      <c r="K976" s="188" t="s">
        <v>334</v>
      </c>
      <c r="L976" s="47">
        <v>49.5</v>
      </c>
      <c r="M976" s="189" t="s">
        <v>936</v>
      </c>
      <c r="N976" s="189" t="s">
        <v>116</v>
      </c>
      <c r="O976" s="188" t="s">
        <v>954</v>
      </c>
      <c r="P976" s="48">
        <v>79.099999999999994</v>
      </c>
      <c r="Q976" s="190" t="s">
        <v>938</v>
      </c>
      <c r="R976" s="190" t="s">
        <v>334</v>
      </c>
    </row>
    <row r="977" spans="1:18" x14ac:dyDescent="0.25">
      <c r="A977" s="91">
        <v>1399</v>
      </c>
      <c r="B977" s="228" t="str">
        <f>IF(AND(A977&lt;&gt;"",ISNUMBER(A977)),VLOOKUP(A977,Studies!A:BR,2,FALSE),"")</f>
        <v>Palkama 1998</v>
      </c>
      <c r="C977" s="228" t="str">
        <f>IF(AND(A977&lt;&gt;"",ISNUMBER(A977)),VLOOKUP(A977,Studies!A:BR,3,FALSE),"")</f>
        <v>https://pubmed.ncbi.nlm.nih.gov/9661572/</v>
      </c>
      <c r="D977" s="228" t="str">
        <f>IF(AND(A977&lt;&gt;"",ISNUMBER(A977)),VLOOKUP(A977,Studies!A:BR,4,FALSE),"")</f>
        <v>Alfentanil with perpetrator fluconazole po</v>
      </c>
      <c r="E977" s="204" t="str">
        <f>IF(AND(A977&lt;&gt;"",ISNUMBER(A977)),VLOOKUP(A977,Studies!A:BR,5,FALSE),"")</f>
        <v>Alfentanil</v>
      </c>
      <c r="F977" s="58">
        <v>1</v>
      </c>
      <c r="G977" s="58">
        <v>11</v>
      </c>
      <c r="H977" s="196" t="s">
        <v>59</v>
      </c>
      <c r="I977" s="46">
        <v>231.5</v>
      </c>
      <c r="J977" s="188" t="s">
        <v>936</v>
      </c>
      <c r="K977" s="188" t="s">
        <v>334</v>
      </c>
      <c r="L977" s="47">
        <v>62.2</v>
      </c>
      <c r="M977" s="189" t="s">
        <v>936</v>
      </c>
      <c r="N977" s="189" t="s">
        <v>116</v>
      </c>
      <c r="O977" s="188" t="s">
        <v>954</v>
      </c>
      <c r="P977" s="48">
        <v>68.400000000000006</v>
      </c>
      <c r="Q977" s="190" t="s">
        <v>938</v>
      </c>
      <c r="R977" s="190" t="s">
        <v>334</v>
      </c>
    </row>
    <row r="978" spans="1:18" x14ac:dyDescent="0.25">
      <c r="Q978" s="190"/>
    </row>
  </sheetData>
  <autoFilter ref="A1:AD97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3043"/>
  <sheetViews>
    <sheetView zoomScaleNormal="100" workbookViewId="0">
      <pane ySplit="1" topLeftCell="A12986" activePane="bottomLeft" state="frozen"/>
      <selection pane="bottomLeft" activeCell="G12870" sqref="G12870"/>
    </sheetView>
  </sheetViews>
  <sheetFormatPr defaultColWidth="11" defaultRowHeight="13.2" x14ac:dyDescent="0.25"/>
  <cols>
    <col min="1" max="1" width="4.8984375" style="30" bestFit="1" customWidth="1"/>
    <col min="2" max="2" width="18.19921875" style="228" customWidth="1"/>
    <col min="3" max="3" width="15.59765625" style="228" customWidth="1"/>
    <col min="4" max="4" width="29.59765625" style="228" customWidth="1"/>
    <col min="5" max="5" width="10.09765625" style="97" customWidth="1"/>
    <col min="6" max="6" width="11" style="99"/>
    <col min="7" max="7" width="11.09765625" style="265" bestFit="1" customWidth="1"/>
    <col min="8" max="8" width="11" style="50"/>
    <col min="9" max="9" width="11.09765625" style="185" bestFit="1" customWidth="1"/>
    <col min="10" max="11" width="11" style="41"/>
    <col min="12" max="12" width="11.09765625" style="193" bestFit="1" customWidth="1"/>
    <col min="13" max="14" width="11" style="52"/>
    <col min="15" max="15" width="11.09765625" style="59" bestFit="1" customWidth="1"/>
    <col min="16" max="16" width="84.69921875" style="42" customWidth="1"/>
    <col min="17" max="16384" width="11" style="30"/>
  </cols>
  <sheetData>
    <row r="1" spans="1:17" x14ac:dyDescent="0.25">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3.8" x14ac:dyDescent="0.25">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3.8" x14ac:dyDescent="0.25">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3.8" x14ac:dyDescent="0.25">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3.8" x14ac:dyDescent="0.25">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3.8" x14ac:dyDescent="0.25">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3.8" x14ac:dyDescent="0.25">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3.8" x14ac:dyDescent="0.25">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3.8" x14ac:dyDescent="0.25">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3.8" x14ac:dyDescent="0.25">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3.8" x14ac:dyDescent="0.25">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3.8" x14ac:dyDescent="0.25">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3.8" x14ac:dyDescent="0.25">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3.8" x14ac:dyDescent="0.25">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3.8" x14ac:dyDescent="0.25">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3.8" x14ac:dyDescent="0.25">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3.8" x14ac:dyDescent="0.25">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3.8" x14ac:dyDescent="0.25">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3.8" x14ac:dyDescent="0.25">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3.8" x14ac:dyDescent="0.25">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3.8" x14ac:dyDescent="0.25">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3.8" x14ac:dyDescent="0.25">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3.8" x14ac:dyDescent="0.25">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3.8" x14ac:dyDescent="0.25">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3.8" x14ac:dyDescent="0.25">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3.8" x14ac:dyDescent="0.25">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3.8" x14ac:dyDescent="0.25">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3.8" x14ac:dyDescent="0.25">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3.8" x14ac:dyDescent="0.25">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3.8" x14ac:dyDescent="0.25">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3.8" x14ac:dyDescent="0.25">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3.8" x14ac:dyDescent="0.25">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3.8" x14ac:dyDescent="0.25">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3.8" x14ac:dyDescent="0.25">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3.8" x14ac:dyDescent="0.25">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3.8" x14ac:dyDescent="0.25">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3.8" x14ac:dyDescent="0.25">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3.8" x14ac:dyDescent="0.25">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3.8" x14ac:dyDescent="0.25">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3.8" x14ac:dyDescent="0.25">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3.8" x14ac:dyDescent="0.25">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3.8" x14ac:dyDescent="0.25">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3.8" x14ac:dyDescent="0.25">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3.8" x14ac:dyDescent="0.25">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3.8" x14ac:dyDescent="0.25">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3.8" x14ac:dyDescent="0.25">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3.8" x14ac:dyDescent="0.25">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3.8" x14ac:dyDescent="0.25">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3.8" x14ac:dyDescent="0.25">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3.8" x14ac:dyDescent="0.25">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3.8" x14ac:dyDescent="0.25">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3.8" x14ac:dyDescent="0.25">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3.8" x14ac:dyDescent="0.25">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3.8" x14ac:dyDescent="0.25">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3.8" x14ac:dyDescent="0.25">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3.8" x14ac:dyDescent="0.25">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3.8" x14ac:dyDescent="0.25">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3.8" x14ac:dyDescent="0.25">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3.8" x14ac:dyDescent="0.25">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3.8" x14ac:dyDescent="0.25">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3.8" x14ac:dyDescent="0.25">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3.8" x14ac:dyDescent="0.25">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3.8" x14ac:dyDescent="0.25">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3.8" x14ac:dyDescent="0.25">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3.8" x14ac:dyDescent="0.25">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3.8" x14ac:dyDescent="0.25">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3.8" x14ac:dyDescent="0.25">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3.8" x14ac:dyDescent="0.25">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3.8" x14ac:dyDescent="0.25">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3.8" x14ac:dyDescent="0.25">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3.8" x14ac:dyDescent="0.25">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3.8" x14ac:dyDescent="0.25">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3.8" x14ac:dyDescent="0.25">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3.8" x14ac:dyDescent="0.25">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3.8" x14ac:dyDescent="0.25">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3.8" x14ac:dyDescent="0.25">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3.8" x14ac:dyDescent="0.25">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3.8" x14ac:dyDescent="0.25">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3.8" x14ac:dyDescent="0.25">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3.8" x14ac:dyDescent="0.25">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3.8" x14ac:dyDescent="0.25">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3.8" x14ac:dyDescent="0.25">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3.8" x14ac:dyDescent="0.25">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3.8" x14ac:dyDescent="0.25">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3.8" x14ac:dyDescent="0.25">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3.8" x14ac:dyDescent="0.25">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3.8" x14ac:dyDescent="0.25">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3.8" x14ac:dyDescent="0.25">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3.8" x14ac:dyDescent="0.25">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3.8" x14ac:dyDescent="0.25">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3.8" x14ac:dyDescent="0.25">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3.8" x14ac:dyDescent="0.25">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3.8" x14ac:dyDescent="0.25">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3.8" x14ac:dyDescent="0.25">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3.8" x14ac:dyDescent="0.25">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3.8" x14ac:dyDescent="0.25">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3.8" x14ac:dyDescent="0.25">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3.8" x14ac:dyDescent="0.25">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3.8" x14ac:dyDescent="0.25">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3.8" x14ac:dyDescent="0.25">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3.8" x14ac:dyDescent="0.25">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3.8" x14ac:dyDescent="0.25">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3.8" x14ac:dyDescent="0.25">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3.8" x14ac:dyDescent="0.25">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3.8" x14ac:dyDescent="0.25">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3.8" x14ac:dyDescent="0.25">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3.8" x14ac:dyDescent="0.25">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3.8" x14ac:dyDescent="0.25">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3.8" x14ac:dyDescent="0.25">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3.8" x14ac:dyDescent="0.25">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3.8" x14ac:dyDescent="0.25">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3.8" x14ac:dyDescent="0.25">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3.8" x14ac:dyDescent="0.25">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3.8" x14ac:dyDescent="0.25">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3.8" x14ac:dyDescent="0.25">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3.8" x14ac:dyDescent="0.25">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3.8" x14ac:dyDescent="0.25">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3.8" x14ac:dyDescent="0.25">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3.8" x14ac:dyDescent="0.25">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3.8" x14ac:dyDescent="0.25">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3.8" x14ac:dyDescent="0.25">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3.8" x14ac:dyDescent="0.25">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3.8" x14ac:dyDescent="0.25">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3.8" x14ac:dyDescent="0.25">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3.8" x14ac:dyDescent="0.25">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3.8" x14ac:dyDescent="0.25">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3.8" x14ac:dyDescent="0.25">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3.8" x14ac:dyDescent="0.25">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3.8" x14ac:dyDescent="0.25">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3.8" x14ac:dyDescent="0.25">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3.8" x14ac:dyDescent="0.25">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3.8" x14ac:dyDescent="0.25">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3.8" x14ac:dyDescent="0.25">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3.8" x14ac:dyDescent="0.25">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3.8" x14ac:dyDescent="0.25">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3.8" x14ac:dyDescent="0.25">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3.8" x14ac:dyDescent="0.25">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3.8" x14ac:dyDescent="0.25">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3.8" x14ac:dyDescent="0.25">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3.8" x14ac:dyDescent="0.25">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3.8" x14ac:dyDescent="0.25">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3.8" x14ac:dyDescent="0.25">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3.8" x14ac:dyDescent="0.25">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3.8" x14ac:dyDescent="0.25">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3.8" x14ac:dyDescent="0.25">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3.8" x14ac:dyDescent="0.25">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3.8" x14ac:dyDescent="0.25">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3.8" x14ac:dyDescent="0.25">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3.8" x14ac:dyDescent="0.25">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3.8" x14ac:dyDescent="0.25">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3.8" x14ac:dyDescent="0.25">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3.8" x14ac:dyDescent="0.25">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3.8" x14ac:dyDescent="0.25">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3.8" x14ac:dyDescent="0.25">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3.8" x14ac:dyDescent="0.25">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3.8" x14ac:dyDescent="0.25">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3.8" x14ac:dyDescent="0.25">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3.8" x14ac:dyDescent="0.25">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3.8" x14ac:dyDescent="0.25">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3.8" x14ac:dyDescent="0.25">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3.8" x14ac:dyDescent="0.25">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3.8" x14ac:dyDescent="0.25">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3.8" x14ac:dyDescent="0.25">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3.8" x14ac:dyDescent="0.25">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3.8" x14ac:dyDescent="0.25">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3.8" x14ac:dyDescent="0.25">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3.8" x14ac:dyDescent="0.25">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3.8" x14ac:dyDescent="0.25">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3.8" x14ac:dyDescent="0.25">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3.8" x14ac:dyDescent="0.25">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3.8" x14ac:dyDescent="0.25">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3.8" x14ac:dyDescent="0.25">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3.8" x14ac:dyDescent="0.25">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3.8" x14ac:dyDescent="0.25">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3.8" x14ac:dyDescent="0.25">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3.8" x14ac:dyDescent="0.25">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3.8" x14ac:dyDescent="0.25">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3.8" x14ac:dyDescent="0.25">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3.8" x14ac:dyDescent="0.25">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3.8" x14ac:dyDescent="0.25">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3.8" x14ac:dyDescent="0.25">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3.8" x14ac:dyDescent="0.25">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3.8" x14ac:dyDescent="0.25">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3.8" x14ac:dyDescent="0.25">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3.8" x14ac:dyDescent="0.25">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3.8" x14ac:dyDescent="0.25">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3.8" x14ac:dyDescent="0.25">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3.8" x14ac:dyDescent="0.25">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3.8" x14ac:dyDescent="0.25">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3.8" x14ac:dyDescent="0.25">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3.8" x14ac:dyDescent="0.25">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3.8" x14ac:dyDescent="0.25">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3.8" x14ac:dyDescent="0.25">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3.8" x14ac:dyDescent="0.25">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3.8" x14ac:dyDescent="0.25">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3.8" x14ac:dyDescent="0.25">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3.8" x14ac:dyDescent="0.25">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3.8" x14ac:dyDescent="0.25">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3.8" x14ac:dyDescent="0.25">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3.8" x14ac:dyDescent="0.25">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3.8" x14ac:dyDescent="0.25">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3.8" x14ac:dyDescent="0.25">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3.8" x14ac:dyDescent="0.25">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3.8" x14ac:dyDescent="0.25">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3.8" x14ac:dyDescent="0.25">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3.8" x14ac:dyDescent="0.25">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3.8" x14ac:dyDescent="0.25">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3.8" x14ac:dyDescent="0.25">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3.8" x14ac:dyDescent="0.25">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3.8" x14ac:dyDescent="0.25">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3.8" x14ac:dyDescent="0.25">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3.8" x14ac:dyDescent="0.25">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3.8" x14ac:dyDescent="0.25">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3.8" x14ac:dyDescent="0.25">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3.8" x14ac:dyDescent="0.25">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3.8" x14ac:dyDescent="0.25">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3.8" x14ac:dyDescent="0.25">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3.8" x14ac:dyDescent="0.25">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3.8" x14ac:dyDescent="0.25">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3.8" x14ac:dyDescent="0.25">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5">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5">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5">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5">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5">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5">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5">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5">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5">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5">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5">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5">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5">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5">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5">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5">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5">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5">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5">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5">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5">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5">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5">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5">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5">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5">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5">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5">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5">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5">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5">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5">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5">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5">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5">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5">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5">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5">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5">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5">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5">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5">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5">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5">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5">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5">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5">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5">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5">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5">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5">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5">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5">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5">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5">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5">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5">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5">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5">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5">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5">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5">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5">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5">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5">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5">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5">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5">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5">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5">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5">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5">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5">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5">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5">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5">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5">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5">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5">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5">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5">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5">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5">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5">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5">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5">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5">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5">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5">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5">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5">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5">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5">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5">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5">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5">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5">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5">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5">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5">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5">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5">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5">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5">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5">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5">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5">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5">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5">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5">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5">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5">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5">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5">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5">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5">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5">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5">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5">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5">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5">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5">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5">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5">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5">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5">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5">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5">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5">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5">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5">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5">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5">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5">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5">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5">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5">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5">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5">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5">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5">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5">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5">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5">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5">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5">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5">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5">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5">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5">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5">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5">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5">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5">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5">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3.8" x14ac:dyDescent="0.25">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3.8" x14ac:dyDescent="0.25">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3.8" x14ac:dyDescent="0.25">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3.8" x14ac:dyDescent="0.25">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3.8" x14ac:dyDescent="0.25">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3.8" x14ac:dyDescent="0.25">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3.8" x14ac:dyDescent="0.25">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3.8" x14ac:dyDescent="0.25">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3.8" x14ac:dyDescent="0.25">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3.8" x14ac:dyDescent="0.25">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3.8" x14ac:dyDescent="0.25">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3.8" x14ac:dyDescent="0.25">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3.8" x14ac:dyDescent="0.25">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3.8" x14ac:dyDescent="0.25">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3.8" x14ac:dyDescent="0.25">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3.8" x14ac:dyDescent="0.25">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3.8" x14ac:dyDescent="0.25">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3.8" x14ac:dyDescent="0.25">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3.8" x14ac:dyDescent="0.25">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3.8" x14ac:dyDescent="0.25">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3.8" x14ac:dyDescent="0.25">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3.8" x14ac:dyDescent="0.25">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3.8" x14ac:dyDescent="0.25">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3.8" x14ac:dyDescent="0.25">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3.8" x14ac:dyDescent="0.25">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3.8" x14ac:dyDescent="0.25">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3.8" x14ac:dyDescent="0.25">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3.8" x14ac:dyDescent="0.25">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3.8" x14ac:dyDescent="0.25">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3.8" x14ac:dyDescent="0.25">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3.8" x14ac:dyDescent="0.25">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3.8" x14ac:dyDescent="0.25">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3.8" x14ac:dyDescent="0.25">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3.8" x14ac:dyDescent="0.25">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3.8" x14ac:dyDescent="0.25">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3.8" x14ac:dyDescent="0.25">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3.8" x14ac:dyDescent="0.25">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3.8" x14ac:dyDescent="0.25">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3.8" x14ac:dyDescent="0.25">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3.8" x14ac:dyDescent="0.25">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3.8" x14ac:dyDescent="0.25">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3.8" x14ac:dyDescent="0.25">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3.8" x14ac:dyDescent="0.25">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3.8" x14ac:dyDescent="0.25">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3.8" x14ac:dyDescent="0.25">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3.8" x14ac:dyDescent="0.25">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3.8" x14ac:dyDescent="0.25">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3.8" x14ac:dyDescent="0.25">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3.8" x14ac:dyDescent="0.25">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3.8" x14ac:dyDescent="0.25">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3.8" x14ac:dyDescent="0.25">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3.8" x14ac:dyDescent="0.25">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3.8" x14ac:dyDescent="0.25">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3.8" x14ac:dyDescent="0.25">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3.8" x14ac:dyDescent="0.25">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3.8" x14ac:dyDescent="0.25">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3.8" x14ac:dyDescent="0.25">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3.8" x14ac:dyDescent="0.25">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3.8" x14ac:dyDescent="0.25">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3.8" x14ac:dyDescent="0.25">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3.8" x14ac:dyDescent="0.25">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3.8" x14ac:dyDescent="0.25">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3.8" x14ac:dyDescent="0.25">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3.8" x14ac:dyDescent="0.25">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3.8" x14ac:dyDescent="0.25">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3.8" x14ac:dyDescent="0.25">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3.8" x14ac:dyDescent="0.25">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3.8" x14ac:dyDescent="0.25">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3.8" x14ac:dyDescent="0.25">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3.8" x14ac:dyDescent="0.25">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3.8" x14ac:dyDescent="0.25">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3.8" x14ac:dyDescent="0.25">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3.8" x14ac:dyDescent="0.25">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3.8" x14ac:dyDescent="0.25">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3.8" x14ac:dyDescent="0.25">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3.8" x14ac:dyDescent="0.25">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3.8" x14ac:dyDescent="0.25">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3.8" x14ac:dyDescent="0.25">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3.8" x14ac:dyDescent="0.25">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3.8" x14ac:dyDescent="0.25">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3.8" x14ac:dyDescent="0.25">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3.8" x14ac:dyDescent="0.25">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3.8" x14ac:dyDescent="0.25">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3.8" x14ac:dyDescent="0.25">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3.8" x14ac:dyDescent="0.25">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3.8" x14ac:dyDescent="0.25">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3.8" x14ac:dyDescent="0.25">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3.8" x14ac:dyDescent="0.25">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3.8" x14ac:dyDescent="0.25">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3.8" x14ac:dyDescent="0.25">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3.8" x14ac:dyDescent="0.25">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3.8" x14ac:dyDescent="0.25">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3.8" x14ac:dyDescent="0.25">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5">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5">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5">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5">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5">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5">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3.8" x14ac:dyDescent="0.25">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3.8" x14ac:dyDescent="0.25">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3.8" x14ac:dyDescent="0.25">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3.8" x14ac:dyDescent="0.25">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3.8" x14ac:dyDescent="0.25">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3.8" x14ac:dyDescent="0.25">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3.8" x14ac:dyDescent="0.25">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3.8" x14ac:dyDescent="0.25">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3.8" x14ac:dyDescent="0.25">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3.8" x14ac:dyDescent="0.25">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3.8" x14ac:dyDescent="0.25">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3.8" x14ac:dyDescent="0.25">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3.8" x14ac:dyDescent="0.25">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3.8" x14ac:dyDescent="0.25">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3.8" x14ac:dyDescent="0.25">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3.8" x14ac:dyDescent="0.25">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3.8" x14ac:dyDescent="0.25">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3.8" x14ac:dyDescent="0.25">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3.8" x14ac:dyDescent="0.25">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3.8" x14ac:dyDescent="0.25">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3.8" x14ac:dyDescent="0.25">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3.8" x14ac:dyDescent="0.25">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3.8" x14ac:dyDescent="0.25">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3.8" x14ac:dyDescent="0.25">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3.8" x14ac:dyDescent="0.25">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3.8" x14ac:dyDescent="0.25">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3.8" x14ac:dyDescent="0.25">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3.8" x14ac:dyDescent="0.25">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3.8" x14ac:dyDescent="0.25">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3.8" x14ac:dyDescent="0.25">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3.8" x14ac:dyDescent="0.25">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3.8" x14ac:dyDescent="0.25">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3.8" x14ac:dyDescent="0.25">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3.8" x14ac:dyDescent="0.25">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3.8" x14ac:dyDescent="0.25">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3.8" x14ac:dyDescent="0.25">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3.8" x14ac:dyDescent="0.25">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3.8" x14ac:dyDescent="0.25">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3.8" x14ac:dyDescent="0.25">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3.8" x14ac:dyDescent="0.25">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3.8" x14ac:dyDescent="0.25">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3.8" x14ac:dyDescent="0.25">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3.8" x14ac:dyDescent="0.25">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3.8" x14ac:dyDescent="0.25">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3.8" x14ac:dyDescent="0.25">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3.8" x14ac:dyDescent="0.25">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3.8" x14ac:dyDescent="0.25">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3.8" x14ac:dyDescent="0.25">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3.8" x14ac:dyDescent="0.25">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3.8" x14ac:dyDescent="0.25">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3.8" x14ac:dyDescent="0.25">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3.8" x14ac:dyDescent="0.25">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3.8" x14ac:dyDescent="0.25">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3.8" x14ac:dyDescent="0.25">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3.8" x14ac:dyDescent="0.25">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3.8" x14ac:dyDescent="0.25">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3.8" x14ac:dyDescent="0.25">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3.8" x14ac:dyDescent="0.25">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3.8" x14ac:dyDescent="0.25">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3.8" x14ac:dyDescent="0.25">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3.8" x14ac:dyDescent="0.25">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3.8" x14ac:dyDescent="0.25">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3.8" x14ac:dyDescent="0.25">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3.8" x14ac:dyDescent="0.25">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3.8" x14ac:dyDescent="0.25">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3.8" x14ac:dyDescent="0.25">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3.8" x14ac:dyDescent="0.25">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3.8" x14ac:dyDescent="0.25">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3.8" x14ac:dyDescent="0.25">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3.8" x14ac:dyDescent="0.25">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3.8" x14ac:dyDescent="0.25">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3.8" x14ac:dyDescent="0.25">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3.8" x14ac:dyDescent="0.25">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3.8" x14ac:dyDescent="0.25">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3.8" x14ac:dyDescent="0.25">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3.8" x14ac:dyDescent="0.25">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3.8" x14ac:dyDescent="0.25">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3.8" x14ac:dyDescent="0.25">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3.8" x14ac:dyDescent="0.25">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3.8" x14ac:dyDescent="0.25">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3.8" x14ac:dyDescent="0.25">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3.8" x14ac:dyDescent="0.25">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3.8" x14ac:dyDescent="0.25">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3.8" x14ac:dyDescent="0.25">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3.8" x14ac:dyDescent="0.25">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3.8" x14ac:dyDescent="0.25">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3.8" x14ac:dyDescent="0.25">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3.8" x14ac:dyDescent="0.25">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3.8" x14ac:dyDescent="0.25">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3.8" x14ac:dyDescent="0.25">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3.8" x14ac:dyDescent="0.25">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3.8" x14ac:dyDescent="0.25">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3.8" x14ac:dyDescent="0.25">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3.8" x14ac:dyDescent="0.25">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3.8" x14ac:dyDescent="0.25">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3.8" x14ac:dyDescent="0.25">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3.8" x14ac:dyDescent="0.25">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3.8" x14ac:dyDescent="0.25">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3.8" x14ac:dyDescent="0.25">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3.8" x14ac:dyDescent="0.25">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3.8" x14ac:dyDescent="0.25">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3.8" x14ac:dyDescent="0.25">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3.8" x14ac:dyDescent="0.25">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3.8" x14ac:dyDescent="0.25">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3.8" x14ac:dyDescent="0.25">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3.8" x14ac:dyDescent="0.25">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3.8" x14ac:dyDescent="0.25">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3.8" x14ac:dyDescent="0.25">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3.8" x14ac:dyDescent="0.25">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3.8" x14ac:dyDescent="0.25">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3.8" x14ac:dyDescent="0.25">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3.8" x14ac:dyDescent="0.25">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3.8" x14ac:dyDescent="0.25">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3.8" x14ac:dyDescent="0.25">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3.8" x14ac:dyDescent="0.25">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3.8" x14ac:dyDescent="0.25">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3.8" x14ac:dyDescent="0.25">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3.8" x14ac:dyDescent="0.25">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3.8" x14ac:dyDescent="0.25">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3.8" x14ac:dyDescent="0.25">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3.8" x14ac:dyDescent="0.25">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3.8" x14ac:dyDescent="0.25">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3.8" x14ac:dyDescent="0.25">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3.8" x14ac:dyDescent="0.25">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3.8" x14ac:dyDescent="0.25">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3.8" x14ac:dyDescent="0.25">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3.8" x14ac:dyDescent="0.25">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3.8" x14ac:dyDescent="0.25">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3.8" x14ac:dyDescent="0.25">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3.8" x14ac:dyDescent="0.25">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3.8" x14ac:dyDescent="0.25">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3.8" x14ac:dyDescent="0.25">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3.8" x14ac:dyDescent="0.25">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3.8" x14ac:dyDescent="0.25">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3.8" x14ac:dyDescent="0.25">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3.8" x14ac:dyDescent="0.25">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3.8" x14ac:dyDescent="0.25">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3.8" x14ac:dyDescent="0.25">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3.8" x14ac:dyDescent="0.25">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3.8" x14ac:dyDescent="0.25">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3.8" x14ac:dyDescent="0.25">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3.8" x14ac:dyDescent="0.25">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3.8" x14ac:dyDescent="0.25">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3.8" x14ac:dyDescent="0.25">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3.8" x14ac:dyDescent="0.25">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3.8" x14ac:dyDescent="0.25">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3.8" x14ac:dyDescent="0.25">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3.8" x14ac:dyDescent="0.25">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3.8" x14ac:dyDescent="0.25">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3.8" x14ac:dyDescent="0.25">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3.8" x14ac:dyDescent="0.25">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3.8" x14ac:dyDescent="0.25">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3.8" x14ac:dyDescent="0.25">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3.8" x14ac:dyDescent="0.25">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3.8" x14ac:dyDescent="0.25">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3.8" x14ac:dyDescent="0.25">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3.8" x14ac:dyDescent="0.25">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3.8" x14ac:dyDescent="0.25">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3.8" x14ac:dyDescent="0.25">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3.8" x14ac:dyDescent="0.25">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3.8" x14ac:dyDescent="0.25">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3.8" x14ac:dyDescent="0.25">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3.8" x14ac:dyDescent="0.25">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3.8" x14ac:dyDescent="0.25">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3.8" x14ac:dyDescent="0.25">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3.8" x14ac:dyDescent="0.25">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3.8" x14ac:dyDescent="0.25">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3.8" x14ac:dyDescent="0.25">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3.8" x14ac:dyDescent="0.25">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3.8" x14ac:dyDescent="0.25">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3.8" x14ac:dyDescent="0.25">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3.8" x14ac:dyDescent="0.25">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3.8" x14ac:dyDescent="0.25">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3.8" x14ac:dyDescent="0.25">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3.8" x14ac:dyDescent="0.25">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3.8" x14ac:dyDescent="0.25">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3.8" x14ac:dyDescent="0.25">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3.8" x14ac:dyDescent="0.25">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3.8" x14ac:dyDescent="0.25">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3.8" x14ac:dyDescent="0.25">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3.8" x14ac:dyDescent="0.25">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3.8" x14ac:dyDescent="0.25">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3.8" x14ac:dyDescent="0.25">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3.8" x14ac:dyDescent="0.25">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3.8" x14ac:dyDescent="0.25">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3.8" x14ac:dyDescent="0.25">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3.8" x14ac:dyDescent="0.25">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3.8" x14ac:dyDescent="0.25">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3.8" x14ac:dyDescent="0.25">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3.8" x14ac:dyDescent="0.25">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3.8" x14ac:dyDescent="0.25">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3.8" x14ac:dyDescent="0.25">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3.8" x14ac:dyDescent="0.25">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3.8" x14ac:dyDescent="0.25">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3.8" x14ac:dyDescent="0.25">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3.8" x14ac:dyDescent="0.25">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3.8" x14ac:dyDescent="0.25">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3.8" x14ac:dyDescent="0.25">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3.8" x14ac:dyDescent="0.25">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3.8" x14ac:dyDescent="0.25">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3.8" x14ac:dyDescent="0.25">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3.8" x14ac:dyDescent="0.25">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3.8" x14ac:dyDescent="0.25">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3.8" x14ac:dyDescent="0.25">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3.8" x14ac:dyDescent="0.25">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3.8" x14ac:dyDescent="0.25">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3.8" x14ac:dyDescent="0.25">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3.8" x14ac:dyDescent="0.25">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3.8" x14ac:dyDescent="0.25">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3.8" x14ac:dyDescent="0.25">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3.8" x14ac:dyDescent="0.25">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3.8" x14ac:dyDescent="0.25">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3.8" x14ac:dyDescent="0.25">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3.8" x14ac:dyDescent="0.25">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3.8" x14ac:dyDescent="0.25">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3.8" x14ac:dyDescent="0.25">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3.8" x14ac:dyDescent="0.25">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3.8" x14ac:dyDescent="0.25">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3.8" x14ac:dyDescent="0.25">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3.8" x14ac:dyDescent="0.25">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3.8" x14ac:dyDescent="0.25">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3.8" x14ac:dyDescent="0.25">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3.8" x14ac:dyDescent="0.25">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3.8" x14ac:dyDescent="0.25">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3.8" x14ac:dyDescent="0.25">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3.8" x14ac:dyDescent="0.25">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3.8" x14ac:dyDescent="0.25">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3.8" x14ac:dyDescent="0.25">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3.8" x14ac:dyDescent="0.25">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3.8" x14ac:dyDescent="0.25">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3.8" x14ac:dyDescent="0.25">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3.8" x14ac:dyDescent="0.25">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3.8" x14ac:dyDescent="0.25">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3.8" x14ac:dyDescent="0.25">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3.8" x14ac:dyDescent="0.25">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3.8" x14ac:dyDescent="0.25">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3.8" x14ac:dyDescent="0.25">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3.8" x14ac:dyDescent="0.25">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3.8" x14ac:dyDescent="0.25">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3.8" x14ac:dyDescent="0.25">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3.8" x14ac:dyDescent="0.25">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3.8" x14ac:dyDescent="0.25">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3.8" x14ac:dyDescent="0.25">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3.8" x14ac:dyDescent="0.25">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3.8" x14ac:dyDescent="0.25">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3.8" x14ac:dyDescent="0.25">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3.8" x14ac:dyDescent="0.25">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3.8" x14ac:dyDescent="0.25">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3.8" x14ac:dyDescent="0.25">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3.8" x14ac:dyDescent="0.25">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3.8" x14ac:dyDescent="0.25">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3.8" x14ac:dyDescent="0.25">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3.8" x14ac:dyDescent="0.25">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3.8" x14ac:dyDescent="0.25">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3.8" x14ac:dyDescent="0.25">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3.8" x14ac:dyDescent="0.25">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5">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1338</v>
      </c>
      <c r="Q731" s="181"/>
    </row>
    <row r="732" spans="1:17" x14ac:dyDescent="0.25">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5">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5">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5">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5">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5">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5">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5">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5">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5">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5">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5">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5">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5">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5">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5">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5">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5">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5">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5">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5">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5">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5">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5">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5">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5">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1339</v>
      </c>
      <c r="Q757" s="181"/>
    </row>
    <row r="758" spans="1:17" x14ac:dyDescent="0.25">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5">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5">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5">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5">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5">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5">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5">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5">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5">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5">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5">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5">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5">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5">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1340</v>
      </c>
      <c r="Q772" s="181"/>
    </row>
    <row r="773" spans="1:17" x14ac:dyDescent="0.25">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5">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5">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5">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5">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5">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5">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5">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5">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5">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5">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5">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5">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5">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1339</v>
      </c>
      <c r="Q786" s="181"/>
    </row>
    <row r="787" spans="1:17" ht="13.8" x14ac:dyDescent="0.25">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3.8" x14ac:dyDescent="0.25">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3.8" x14ac:dyDescent="0.25">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3.8" x14ac:dyDescent="0.25">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3.8" x14ac:dyDescent="0.25">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3.8" x14ac:dyDescent="0.25">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3.8" x14ac:dyDescent="0.25">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3.8" x14ac:dyDescent="0.25">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3.8" x14ac:dyDescent="0.25">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3.8" x14ac:dyDescent="0.25">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3.8" x14ac:dyDescent="0.25">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3.8" x14ac:dyDescent="0.25">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3.8" x14ac:dyDescent="0.25">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3.8" x14ac:dyDescent="0.25">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3.8" x14ac:dyDescent="0.25">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3.8" x14ac:dyDescent="0.25">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3.8" x14ac:dyDescent="0.25">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3.8" x14ac:dyDescent="0.25">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3.8" x14ac:dyDescent="0.25">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3.8" x14ac:dyDescent="0.25">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3.8" x14ac:dyDescent="0.25">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3.8" x14ac:dyDescent="0.25">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3.8" x14ac:dyDescent="0.25">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3.8" x14ac:dyDescent="0.25">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3.8" x14ac:dyDescent="0.25">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3.8" x14ac:dyDescent="0.25">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3.8" x14ac:dyDescent="0.25">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3.8" x14ac:dyDescent="0.25">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3.8" x14ac:dyDescent="0.25">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3.8" x14ac:dyDescent="0.25">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3.8" x14ac:dyDescent="0.25">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3.8" x14ac:dyDescent="0.25">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3.8" x14ac:dyDescent="0.25">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3.8" x14ac:dyDescent="0.25">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3.8" x14ac:dyDescent="0.25">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3.8" x14ac:dyDescent="0.25">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3.8" x14ac:dyDescent="0.25">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3.8" x14ac:dyDescent="0.25">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3.8" x14ac:dyDescent="0.25">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3.8" x14ac:dyDescent="0.25">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3.8" x14ac:dyDescent="0.25">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3.8" x14ac:dyDescent="0.25">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3.8" x14ac:dyDescent="0.25">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3.8" x14ac:dyDescent="0.25">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3.8" x14ac:dyDescent="0.25">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3.8" x14ac:dyDescent="0.25">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3.8" x14ac:dyDescent="0.25">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3.8" x14ac:dyDescent="0.25">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3.8" x14ac:dyDescent="0.25">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3.8" x14ac:dyDescent="0.25">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3.8" x14ac:dyDescent="0.25">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3.8" x14ac:dyDescent="0.25">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3.8" x14ac:dyDescent="0.25">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3.8" x14ac:dyDescent="0.25">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3.8" x14ac:dyDescent="0.25">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3.8" x14ac:dyDescent="0.25">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3.8" x14ac:dyDescent="0.25">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3.8" x14ac:dyDescent="0.25">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3.8" x14ac:dyDescent="0.25">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3.8" x14ac:dyDescent="0.25">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3.8" x14ac:dyDescent="0.25">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3.8" x14ac:dyDescent="0.25">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3.8" x14ac:dyDescent="0.25">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3.8" x14ac:dyDescent="0.25">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3.8" x14ac:dyDescent="0.25">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3.8" x14ac:dyDescent="0.25">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3.8" x14ac:dyDescent="0.25">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3.8" x14ac:dyDescent="0.25">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3.8" x14ac:dyDescent="0.25">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3.8" x14ac:dyDescent="0.25">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3.8" x14ac:dyDescent="0.25">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3.8" x14ac:dyDescent="0.25">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3.8" x14ac:dyDescent="0.25">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3.8" x14ac:dyDescent="0.25">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3.8" x14ac:dyDescent="0.25">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3.8" x14ac:dyDescent="0.25">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3.8" x14ac:dyDescent="0.25">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3.8" x14ac:dyDescent="0.25">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3.8" x14ac:dyDescent="0.25">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3.8" x14ac:dyDescent="0.25">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3.8" x14ac:dyDescent="0.25">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3.8" x14ac:dyDescent="0.25">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3.8" x14ac:dyDescent="0.25">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3.8" x14ac:dyDescent="0.25">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3.8" x14ac:dyDescent="0.25">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3.8" x14ac:dyDescent="0.25">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3.8" x14ac:dyDescent="0.25">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3.8" x14ac:dyDescent="0.25">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3.8" x14ac:dyDescent="0.25">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3.8" x14ac:dyDescent="0.25">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3.8" x14ac:dyDescent="0.25">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3.8" x14ac:dyDescent="0.25">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3.8" x14ac:dyDescent="0.25">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3.8" x14ac:dyDescent="0.25">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3.8" x14ac:dyDescent="0.25">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3.8" x14ac:dyDescent="0.25">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3.8" x14ac:dyDescent="0.25">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3.8" x14ac:dyDescent="0.25">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3.8" x14ac:dyDescent="0.25">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3.8" x14ac:dyDescent="0.25">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3.8" x14ac:dyDescent="0.25">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3.8" x14ac:dyDescent="0.25">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3.8" x14ac:dyDescent="0.25">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3.8" x14ac:dyDescent="0.25">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3.8" x14ac:dyDescent="0.25">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3.8" x14ac:dyDescent="0.25">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3.8" x14ac:dyDescent="0.25">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3.8" x14ac:dyDescent="0.25">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3.8" x14ac:dyDescent="0.25">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3.8" x14ac:dyDescent="0.25">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3.8" x14ac:dyDescent="0.25">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3.8" x14ac:dyDescent="0.25">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3.8" x14ac:dyDescent="0.25">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3.8" x14ac:dyDescent="0.25">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3.8" x14ac:dyDescent="0.25">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3.8" x14ac:dyDescent="0.25">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3.8" x14ac:dyDescent="0.25">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3.8" x14ac:dyDescent="0.25">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3.8" x14ac:dyDescent="0.25">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3.8" x14ac:dyDescent="0.25">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3.8" x14ac:dyDescent="0.25">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3.8" x14ac:dyDescent="0.25">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3.8" x14ac:dyDescent="0.25">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3.8" x14ac:dyDescent="0.25">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3.8" x14ac:dyDescent="0.25">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3.8" x14ac:dyDescent="0.25">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3.8" x14ac:dyDescent="0.25">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3.8" x14ac:dyDescent="0.25">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3.8" x14ac:dyDescent="0.25">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3.8" x14ac:dyDescent="0.25">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3.8" x14ac:dyDescent="0.25">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3.8" x14ac:dyDescent="0.25">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3.8" x14ac:dyDescent="0.25">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3.8" x14ac:dyDescent="0.25">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3.8" x14ac:dyDescent="0.25">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3.8" x14ac:dyDescent="0.25">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3.8" x14ac:dyDescent="0.25">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3.8" x14ac:dyDescent="0.25">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3.8" x14ac:dyDescent="0.25">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3.8" x14ac:dyDescent="0.25">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3.8" x14ac:dyDescent="0.25">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3.8" x14ac:dyDescent="0.25">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3.8" x14ac:dyDescent="0.25">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3.8" x14ac:dyDescent="0.25">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3.8" x14ac:dyDescent="0.25">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3.8" x14ac:dyDescent="0.25">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3.8" x14ac:dyDescent="0.25">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3.8" x14ac:dyDescent="0.25">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3.8" x14ac:dyDescent="0.25">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3.8" x14ac:dyDescent="0.25">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3.8" x14ac:dyDescent="0.25">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3.8" x14ac:dyDescent="0.25">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3.8" x14ac:dyDescent="0.25">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3.8" x14ac:dyDescent="0.25">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3.8" x14ac:dyDescent="0.25">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3.8" x14ac:dyDescent="0.25">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3.8" x14ac:dyDescent="0.25">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3.8" x14ac:dyDescent="0.25">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3.8" x14ac:dyDescent="0.25">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3.8" x14ac:dyDescent="0.25">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3.8" x14ac:dyDescent="0.25">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3.8" x14ac:dyDescent="0.25">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3.8" x14ac:dyDescent="0.25">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3.8" x14ac:dyDescent="0.25">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3.8" x14ac:dyDescent="0.25">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3.8" x14ac:dyDescent="0.25">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3.8" x14ac:dyDescent="0.25">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3.8" x14ac:dyDescent="0.25">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3.8" x14ac:dyDescent="0.25">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3.8" x14ac:dyDescent="0.25">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3.8" x14ac:dyDescent="0.25">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3.8" x14ac:dyDescent="0.25">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3.8" x14ac:dyDescent="0.25">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3.8" x14ac:dyDescent="0.25">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3.8" x14ac:dyDescent="0.25">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3.8" x14ac:dyDescent="0.25">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3.8" x14ac:dyDescent="0.25">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3.8" x14ac:dyDescent="0.25">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3.8" x14ac:dyDescent="0.25">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3.8" x14ac:dyDescent="0.25">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3.8" x14ac:dyDescent="0.25">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3.8" x14ac:dyDescent="0.25">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3.8" x14ac:dyDescent="0.25">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3.8" x14ac:dyDescent="0.25">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3.8" x14ac:dyDescent="0.25">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3.8" x14ac:dyDescent="0.25">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3.8" x14ac:dyDescent="0.25">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3.8" x14ac:dyDescent="0.25">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3.8" x14ac:dyDescent="0.25">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3.8" x14ac:dyDescent="0.25">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3.8" x14ac:dyDescent="0.25">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5">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5">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5">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5">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5">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5">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5">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5">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5">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5">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5">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5">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5">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1321</v>
      </c>
      <c r="Q990" s="181"/>
    </row>
    <row r="991" spans="1:17" x14ac:dyDescent="0.25">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5">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5">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5">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5">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5">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5">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5">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5">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5">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5">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5">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5">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5">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5">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1322</v>
      </c>
      <c r="Q1005" s="181"/>
    </row>
    <row r="1006" spans="1:17" x14ac:dyDescent="0.25">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5">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5">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5">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5">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5">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5">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5">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1322</v>
      </c>
      <c r="Q1013" s="181"/>
    </row>
    <row r="1014" spans="1:17" ht="13.8" x14ac:dyDescent="0.25">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5">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5">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5">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5">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5">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5">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5">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5">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5">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5">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5">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5">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5">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5">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5">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5">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5">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5">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5">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5">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5">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5">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5">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5">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5">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5">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5">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5">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5">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5">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5">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5">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5">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5">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5">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5">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5">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5">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5">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5">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5">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5">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5">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5">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5">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5">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5">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5">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5">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5">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5">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5">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5">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5">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5">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5">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5">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5">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5">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5">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3.8" x14ac:dyDescent="0.25">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3.8" x14ac:dyDescent="0.25">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3.8" x14ac:dyDescent="0.25">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3.8" x14ac:dyDescent="0.25">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3.8" x14ac:dyDescent="0.25">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3.8" x14ac:dyDescent="0.25">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3.8" x14ac:dyDescent="0.25">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3.8" x14ac:dyDescent="0.25">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3.8" x14ac:dyDescent="0.25">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3.8" x14ac:dyDescent="0.25">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3.8" x14ac:dyDescent="0.25">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3.8" x14ac:dyDescent="0.25">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3.8" x14ac:dyDescent="0.25">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3.8" x14ac:dyDescent="0.25">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3.8" x14ac:dyDescent="0.25">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3.8" x14ac:dyDescent="0.25">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3.8" x14ac:dyDescent="0.25">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3.8" x14ac:dyDescent="0.25">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3.8" x14ac:dyDescent="0.25">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3.8" x14ac:dyDescent="0.25">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3.8" x14ac:dyDescent="0.25">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3.8" x14ac:dyDescent="0.25">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3.8" x14ac:dyDescent="0.25">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3.8" x14ac:dyDescent="0.25">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3.8" x14ac:dyDescent="0.25">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3.8" x14ac:dyDescent="0.25">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3.8" x14ac:dyDescent="0.25">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3.8" x14ac:dyDescent="0.25">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3.8" x14ac:dyDescent="0.25">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3.8" x14ac:dyDescent="0.25">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3.8" x14ac:dyDescent="0.25">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3.8" x14ac:dyDescent="0.25">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3.8" x14ac:dyDescent="0.25">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3.8" x14ac:dyDescent="0.25">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3.8" x14ac:dyDescent="0.25">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3.8" x14ac:dyDescent="0.25">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3.8" x14ac:dyDescent="0.25">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3.8" x14ac:dyDescent="0.25">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3.8" x14ac:dyDescent="0.25">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3.8" x14ac:dyDescent="0.25">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3.8" x14ac:dyDescent="0.25">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3.8" x14ac:dyDescent="0.25">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3.8" x14ac:dyDescent="0.25">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3.8" x14ac:dyDescent="0.25">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3.8" x14ac:dyDescent="0.25">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3.8" x14ac:dyDescent="0.25">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3.8" x14ac:dyDescent="0.25">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3.8" x14ac:dyDescent="0.25">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3.8" x14ac:dyDescent="0.25">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3.8" x14ac:dyDescent="0.25">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3.8" x14ac:dyDescent="0.25">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3.8" x14ac:dyDescent="0.25">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3.8" x14ac:dyDescent="0.25">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3.8" x14ac:dyDescent="0.25">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3.8" x14ac:dyDescent="0.25">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3.8" x14ac:dyDescent="0.25">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3.8" x14ac:dyDescent="0.25">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3.8" x14ac:dyDescent="0.25">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3.8" x14ac:dyDescent="0.25">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3.8" x14ac:dyDescent="0.25">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3.8" x14ac:dyDescent="0.25">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3.8" x14ac:dyDescent="0.25">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3.8" x14ac:dyDescent="0.25">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3.8" x14ac:dyDescent="0.25">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3.8" x14ac:dyDescent="0.25">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3.8" x14ac:dyDescent="0.25">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3.8" x14ac:dyDescent="0.25">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3.8" x14ac:dyDescent="0.25">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3.8" x14ac:dyDescent="0.25">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3.8" x14ac:dyDescent="0.25">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3.8" x14ac:dyDescent="0.25">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3.8" x14ac:dyDescent="0.25">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3.8" x14ac:dyDescent="0.25">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3.8" x14ac:dyDescent="0.25">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3.8" x14ac:dyDescent="0.25">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3.8" x14ac:dyDescent="0.25">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3.8" x14ac:dyDescent="0.25">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3.8" x14ac:dyDescent="0.25">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3.8" x14ac:dyDescent="0.25">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3.8" x14ac:dyDescent="0.25">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3.8" x14ac:dyDescent="0.25">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3.8" x14ac:dyDescent="0.25">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3.8" x14ac:dyDescent="0.25">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3.8" x14ac:dyDescent="0.25">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3.8" x14ac:dyDescent="0.25">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3.8" x14ac:dyDescent="0.25">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3.8" x14ac:dyDescent="0.25">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3.8" x14ac:dyDescent="0.25">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3.8" x14ac:dyDescent="0.25">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3.8" x14ac:dyDescent="0.25">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3.8" x14ac:dyDescent="0.25">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3.8" x14ac:dyDescent="0.25">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3.8" x14ac:dyDescent="0.25">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3.8" x14ac:dyDescent="0.25">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3.8" x14ac:dyDescent="0.25">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3.8" x14ac:dyDescent="0.25">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3.8" x14ac:dyDescent="0.25">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3.8" x14ac:dyDescent="0.25">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3.8" x14ac:dyDescent="0.25">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3.8" x14ac:dyDescent="0.25">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3.8" x14ac:dyDescent="0.25">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3.8" x14ac:dyDescent="0.25">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3.8" x14ac:dyDescent="0.25">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3.8" x14ac:dyDescent="0.25">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3.8" x14ac:dyDescent="0.25">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3.8" x14ac:dyDescent="0.25">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3.8" x14ac:dyDescent="0.25">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3.8" x14ac:dyDescent="0.25">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3.8" x14ac:dyDescent="0.25">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3.8" x14ac:dyDescent="0.25">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3.8" x14ac:dyDescent="0.25">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3.8" x14ac:dyDescent="0.25">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3.8" x14ac:dyDescent="0.25">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3.8" x14ac:dyDescent="0.25">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3.8" x14ac:dyDescent="0.25">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3.8" x14ac:dyDescent="0.25">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3.8" x14ac:dyDescent="0.25">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3.8" x14ac:dyDescent="0.25">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3.8" x14ac:dyDescent="0.25">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3.8" x14ac:dyDescent="0.25">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3.8" x14ac:dyDescent="0.25">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3.8" x14ac:dyDescent="0.25">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3.8" x14ac:dyDescent="0.25">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3.8" x14ac:dyDescent="0.25">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3.8" x14ac:dyDescent="0.25">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3.8" x14ac:dyDescent="0.25">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3.8" x14ac:dyDescent="0.25">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3.8" x14ac:dyDescent="0.25">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3.8" x14ac:dyDescent="0.25">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3.8" x14ac:dyDescent="0.25">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3.8" x14ac:dyDescent="0.25">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3.8" x14ac:dyDescent="0.25">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3.8" x14ac:dyDescent="0.25">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3.8" x14ac:dyDescent="0.25">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3.8" x14ac:dyDescent="0.25">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3.8" x14ac:dyDescent="0.25">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3.8" x14ac:dyDescent="0.25">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3.8" x14ac:dyDescent="0.25">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3.8" x14ac:dyDescent="0.25">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3.8" x14ac:dyDescent="0.25">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3.8" x14ac:dyDescent="0.25">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3.8" x14ac:dyDescent="0.25">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3.8" x14ac:dyDescent="0.25">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3.8" x14ac:dyDescent="0.25">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3.8" x14ac:dyDescent="0.25">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3.8" x14ac:dyDescent="0.25">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3.8" x14ac:dyDescent="0.25">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3.8" x14ac:dyDescent="0.25">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3.8" x14ac:dyDescent="0.25">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3.8" x14ac:dyDescent="0.25">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3.8" x14ac:dyDescent="0.25">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3.8" x14ac:dyDescent="0.25">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3.8" x14ac:dyDescent="0.25">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3.8" x14ac:dyDescent="0.25">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3.8" x14ac:dyDescent="0.25">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3.8" x14ac:dyDescent="0.25">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3.8" x14ac:dyDescent="0.25">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3.8" x14ac:dyDescent="0.25">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3.8" x14ac:dyDescent="0.25">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3.8" x14ac:dyDescent="0.25">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3.8" x14ac:dyDescent="0.25">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3.8" x14ac:dyDescent="0.25">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3.8" x14ac:dyDescent="0.25">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3.8" x14ac:dyDescent="0.25">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3.8" x14ac:dyDescent="0.25">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3.8" x14ac:dyDescent="0.25">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3.8" x14ac:dyDescent="0.25">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3.8" x14ac:dyDescent="0.25">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3.8" x14ac:dyDescent="0.25">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3.8" x14ac:dyDescent="0.25">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3.8" x14ac:dyDescent="0.25">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3.8" x14ac:dyDescent="0.25">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3.8" x14ac:dyDescent="0.25">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3.8" x14ac:dyDescent="0.25">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3.8" x14ac:dyDescent="0.25">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3.8" x14ac:dyDescent="0.25">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3.8" x14ac:dyDescent="0.25">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3.8" x14ac:dyDescent="0.25">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3.8" x14ac:dyDescent="0.25">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3.8" x14ac:dyDescent="0.25">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3.8" x14ac:dyDescent="0.25">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3.8" x14ac:dyDescent="0.25">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3.8" x14ac:dyDescent="0.25">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3.8" x14ac:dyDescent="0.25">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3.8" x14ac:dyDescent="0.25">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3.8" x14ac:dyDescent="0.25">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3.8" x14ac:dyDescent="0.25">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3.8" x14ac:dyDescent="0.25">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3.8" x14ac:dyDescent="0.25">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3.8" x14ac:dyDescent="0.25">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3.8" x14ac:dyDescent="0.25">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3.8" x14ac:dyDescent="0.25">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3.8" x14ac:dyDescent="0.25">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3.8" x14ac:dyDescent="0.25">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3.8" x14ac:dyDescent="0.25">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3.8" x14ac:dyDescent="0.25">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3.8" x14ac:dyDescent="0.25">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3.8" x14ac:dyDescent="0.25">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3.8" x14ac:dyDescent="0.25">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3.8" x14ac:dyDescent="0.25">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3.8" x14ac:dyDescent="0.25">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3.8" x14ac:dyDescent="0.25">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3.8" x14ac:dyDescent="0.25">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3.8" x14ac:dyDescent="0.25">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3.8" x14ac:dyDescent="0.25">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3.8" x14ac:dyDescent="0.25">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3.8" x14ac:dyDescent="0.25">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3.8" x14ac:dyDescent="0.25">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3.8" x14ac:dyDescent="0.25">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3.8" x14ac:dyDescent="0.25">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3.8" x14ac:dyDescent="0.25">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3.8" x14ac:dyDescent="0.25">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3.8" x14ac:dyDescent="0.25">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3.8" x14ac:dyDescent="0.25">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3.8" x14ac:dyDescent="0.25">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3.8" x14ac:dyDescent="0.25">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3.8" x14ac:dyDescent="0.25">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3.8" x14ac:dyDescent="0.25">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3.8" x14ac:dyDescent="0.25">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3.8" x14ac:dyDescent="0.25">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3.8" x14ac:dyDescent="0.25">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3.8" x14ac:dyDescent="0.25">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3.8" x14ac:dyDescent="0.25">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3.8" x14ac:dyDescent="0.25">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3.8" x14ac:dyDescent="0.25">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3.8" x14ac:dyDescent="0.25">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3.8" x14ac:dyDescent="0.25">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3.8" x14ac:dyDescent="0.25">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3.8" x14ac:dyDescent="0.25">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3.8" x14ac:dyDescent="0.25">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3.8" x14ac:dyDescent="0.25">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3.8" x14ac:dyDescent="0.25">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3.8" x14ac:dyDescent="0.25">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3.8" x14ac:dyDescent="0.25">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3.8" x14ac:dyDescent="0.25">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3.8" x14ac:dyDescent="0.25">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3.8" x14ac:dyDescent="0.25">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3.8" x14ac:dyDescent="0.25">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3.8" x14ac:dyDescent="0.25">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3.8" x14ac:dyDescent="0.25">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3.8" x14ac:dyDescent="0.25">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3.8" x14ac:dyDescent="0.25">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3.8" x14ac:dyDescent="0.25">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3.8" x14ac:dyDescent="0.25">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3.8" x14ac:dyDescent="0.25">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3.8" x14ac:dyDescent="0.25">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3.8" x14ac:dyDescent="0.25">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3.8" x14ac:dyDescent="0.25">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3.8" x14ac:dyDescent="0.25">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3.8" x14ac:dyDescent="0.25">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3.8" x14ac:dyDescent="0.25">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3.8" x14ac:dyDescent="0.25">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3.8" x14ac:dyDescent="0.25">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3.8" x14ac:dyDescent="0.25">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3.8" x14ac:dyDescent="0.25">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3.8" x14ac:dyDescent="0.25">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3.8" x14ac:dyDescent="0.25">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3.8" x14ac:dyDescent="0.25">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3.8" x14ac:dyDescent="0.25">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3.8" x14ac:dyDescent="0.25">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3.8" x14ac:dyDescent="0.25">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3.8" x14ac:dyDescent="0.25">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3.8" x14ac:dyDescent="0.25">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3.8" x14ac:dyDescent="0.25">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3.8" x14ac:dyDescent="0.25">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3.8" x14ac:dyDescent="0.25">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3.8" x14ac:dyDescent="0.25">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3.8" x14ac:dyDescent="0.25">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3.8" x14ac:dyDescent="0.25">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3.8" x14ac:dyDescent="0.25">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3.8" x14ac:dyDescent="0.25">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3.8" x14ac:dyDescent="0.25">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3.8" x14ac:dyDescent="0.25">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3.8" x14ac:dyDescent="0.25">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3.8" x14ac:dyDescent="0.25">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3.8" x14ac:dyDescent="0.25">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3.8" x14ac:dyDescent="0.25">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3.8" x14ac:dyDescent="0.25">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3.8" x14ac:dyDescent="0.25">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3.8" x14ac:dyDescent="0.25">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3.8" x14ac:dyDescent="0.25">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3.8" x14ac:dyDescent="0.25">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3.8" x14ac:dyDescent="0.25">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3.8" x14ac:dyDescent="0.25">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3.8" x14ac:dyDescent="0.25">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3.8" x14ac:dyDescent="0.25">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3.8" x14ac:dyDescent="0.25">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3.8" x14ac:dyDescent="0.25">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3.8" x14ac:dyDescent="0.25">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3.8" x14ac:dyDescent="0.25">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3.8" x14ac:dyDescent="0.25">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3.8" x14ac:dyDescent="0.25">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3.8" x14ac:dyDescent="0.25">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3.8" x14ac:dyDescent="0.25">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3.8" x14ac:dyDescent="0.25">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3.8" x14ac:dyDescent="0.25">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3.8" x14ac:dyDescent="0.25">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3.8" x14ac:dyDescent="0.25">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3.8" x14ac:dyDescent="0.25">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3.8" x14ac:dyDescent="0.25">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3.8" x14ac:dyDescent="0.25">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3.8" x14ac:dyDescent="0.25">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3.8" x14ac:dyDescent="0.25">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3.8" x14ac:dyDescent="0.25">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3.8" x14ac:dyDescent="0.25">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3.8" x14ac:dyDescent="0.25">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3.8" x14ac:dyDescent="0.25">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3.8" x14ac:dyDescent="0.25">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3.8" x14ac:dyDescent="0.25">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3.8" x14ac:dyDescent="0.25">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3.8" x14ac:dyDescent="0.25">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3.8" x14ac:dyDescent="0.25">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3.8" x14ac:dyDescent="0.25">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3.8" x14ac:dyDescent="0.25">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3.8" x14ac:dyDescent="0.25">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3.8" x14ac:dyDescent="0.25">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3.8" x14ac:dyDescent="0.25">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3.8" x14ac:dyDescent="0.25">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3.8" x14ac:dyDescent="0.25">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3.8" x14ac:dyDescent="0.25">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3.8" x14ac:dyDescent="0.25">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3.8" x14ac:dyDescent="0.25">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3.8" x14ac:dyDescent="0.25">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3.8" x14ac:dyDescent="0.25">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3.8" x14ac:dyDescent="0.25">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3.8" x14ac:dyDescent="0.25">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3.8" x14ac:dyDescent="0.25">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3.8" x14ac:dyDescent="0.25">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3.8" x14ac:dyDescent="0.25">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3.8" x14ac:dyDescent="0.25">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3.8" x14ac:dyDescent="0.25">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3.8" x14ac:dyDescent="0.25">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3.8" x14ac:dyDescent="0.25">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3.8" x14ac:dyDescent="0.25">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3.8" x14ac:dyDescent="0.25">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3.8" x14ac:dyDescent="0.25">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3.8" x14ac:dyDescent="0.25">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3.8" x14ac:dyDescent="0.25">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3.8" x14ac:dyDescent="0.25">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3.8" x14ac:dyDescent="0.25">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3.8" x14ac:dyDescent="0.25">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3.8" x14ac:dyDescent="0.25">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3.8" x14ac:dyDescent="0.25">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3.8" x14ac:dyDescent="0.25">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3.8" x14ac:dyDescent="0.25">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3.8" x14ac:dyDescent="0.25">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3.8" x14ac:dyDescent="0.25">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3.8" x14ac:dyDescent="0.25">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3.8" x14ac:dyDescent="0.25">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3.8" x14ac:dyDescent="0.25">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3.8" x14ac:dyDescent="0.25">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3.8" x14ac:dyDescent="0.25">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3.8" x14ac:dyDescent="0.25">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3.8" x14ac:dyDescent="0.25">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3.8" x14ac:dyDescent="0.25">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3.8" x14ac:dyDescent="0.25">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3.8" x14ac:dyDescent="0.25">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3.8" x14ac:dyDescent="0.25">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3.8" x14ac:dyDescent="0.25">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3.8" x14ac:dyDescent="0.25">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3.8" x14ac:dyDescent="0.25">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3.8" x14ac:dyDescent="0.25">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3.8" x14ac:dyDescent="0.25">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3.8" x14ac:dyDescent="0.25">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3.8" x14ac:dyDescent="0.25">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3.8" x14ac:dyDescent="0.25">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3.8" x14ac:dyDescent="0.25">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3.8" x14ac:dyDescent="0.25">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3.8" x14ac:dyDescent="0.25">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3.8" x14ac:dyDescent="0.25">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3.8" x14ac:dyDescent="0.25">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3.8" x14ac:dyDescent="0.25">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3.8" x14ac:dyDescent="0.25">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3.8" x14ac:dyDescent="0.25">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3.8" x14ac:dyDescent="0.25">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3.8" x14ac:dyDescent="0.25">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3.8" x14ac:dyDescent="0.25">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3.8" x14ac:dyDescent="0.25">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3.8" x14ac:dyDescent="0.25">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3.8" x14ac:dyDescent="0.25">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3.8" x14ac:dyDescent="0.25">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3.8" x14ac:dyDescent="0.25">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3.8" x14ac:dyDescent="0.25">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3.8" x14ac:dyDescent="0.25">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3.8" x14ac:dyDescent="0.25">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3.8" x14ac:dyDescent="0.25">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3.8" x14ac:dyDescent="0.25">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3.8" x14ac:dyDescent="0.25">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3.8" x14ac:dyDescent="0.25">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3.8" x14ac:dyDescent="0.25">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3.8" x14ac:dyDescent="0.25">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3.8" x14ac:dyDescent="0.25">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3.8" x14ac:dyDescent="0.25">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3.8" x14ac:dyDescent="0.25">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3.8" x14ac:dyDescent="0.25">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3.8" x14ac:dyDescent="0.25">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3.8" x14ac:dyDescent="0.25">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3.8" x14ac:dyDescent="0.25">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3.8" x14ac:dyDescent="0.25">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3.8" x14ac:dyDescent="0.25">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3.8" x14ac:dyDescent="0.25">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3.8" x14ac:dyDescent="0.25">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3.8" x14ac:dyDescent="0.25">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3.8" x14ac:dyDescent="0.25">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3.8" x14ac:dyDescent="0.25">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3.8" x14ac:dyDescent="0.25">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3.8" x14ac:dyDescent="0.25">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3.8" x14ac:dyDescent="0.25">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3.8" x14ac:dyDescent="0.25">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3.8" x14ac:dyDescent="0.25">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3.8" x14ac:dyDescent="0.25">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3.8" x14ac:dyDescent="0.25">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3.8" x14ac:dyDescent="0.25">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3.8" x14ac:dyDescent="0.25">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3.8" x14ac:dyDescent="0.25">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3.8" x14ac:dyDescent="0.25">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3.8" x14ac:dyDescent="0.25">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3.8" x14ac:dyDescent="0.25">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3.8" x14ac:dyDescent="0.25">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3.8" x14ac:dyDescent="0.25">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3.8" x14ac:dyDescent="0.25">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3.8" x14ac:dyDescent="0.25">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3.8" x14ac:dyDescent="0.25">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3.8" x14ac:dyDescent="0.25">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3.8" x14ac:dyDescent="0.25">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3.8" x14ac:dyDescent="0.25">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3.8" x14ac:dyDescent="0.25">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3.8" x14ac:dyDescent="0.25">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3.8" x14ac:dyDescent="0.25">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3.8" x14ac:dyDescent="0.25">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3.8" x14ac:dyDescent="0.25">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3.8" x14ac:dyDescent="0.25">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3.8" x14ac:dyDescent="0.25">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3.8" x14ac:dyDescent="0.25">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3.8" x14ac:dyDescent="0.25">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3.8" x14ac:dyDescent="0.25">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3.8" x14ac:dyDescent="0.25">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3.8" x14ac:dyDescent="0.25">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3.8" x14ac:dyDescent="0.25">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3.8" x14ac:dyDescent="0.25">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3.8" x14ac:dyDescent="0.25">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3.8" x14ac:dyDescent="0.25">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3.8" x14ac:dyDescent="0.25">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3.8" x14ac:dyDescent="0.25">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3.8" x14ac:dyDescent="0.25">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3.8" x14ac:dyDescent="0.25">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3.8" x14ac:dyDescent="0.25">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3.8" x14ac:dyDescent="0.25">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3.8" x14ac:dyDescent="0.25">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3.8" x14ac:dyDescent="0.25">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3.8" x14ac:dyDescent="0.25">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3.8" x14ac:dyDescent="0.25">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3.8" x14ac:dyDescent="0.25">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3.8" x14ac:dyDescent="0.25">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3.8" x14ac:dyDescent="0.25">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3.8" x14ac:dyDescent="0.25">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3.8" x14ac:dyDescent="0.25">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3.8" x14ac:dyDescent="0.25">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3.8" x14ac:dyDescent="0.25">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3.8" x14ac:dyDescent="0.25">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3.8" x14ac:dyDescent="0.25">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3.8" x14ac:dyDescent="0.25">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3.8" x14ac:dyDescent="0.25">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3.8" x14ac:dyDescent="0.25">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3.8" x14ac:dyDescent="0.25">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3.8" x14ac:dyDescent="0.25">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3.8" x14ac:dyDescent="0.25">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3.8" x14ac:dyDescent="0.25">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3.8" x14ac:dyDescent="0.25">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3.8" x14ac:dyDescent="0.25">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3.8" x14ac:dyDescent="0.25">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3.8" x14ac:dyDescent="0.25">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3.8" x14ac:dyDescent="0.25">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3.8" x14ac:dyDescent="0.25">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3.8" x14ac:dyDescent="0.25">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3.8" x14ac:dyDescent="0.25">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3.8" x14ac:dyDescent="0.25">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3.8" x14ac:dyDescent="0.25">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3.8" x14ac:dyDescent="0.25">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3.8" x14ac:dyDescent="0.25">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3.8" x14ac:dyDescent="0.25">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3.8" x14ac:dyDescent="0.25">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3.8" x14ac:dyDescent="0.25">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3.8" x14ac:dyDescent="0.25">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3.8" x14ac:dyDescent="0.25">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3.8" x14ac:dyDescent="0.25">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3.8" x14ac:dyDescent="0.25">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3.8" x14ac:dyDescent="0.25">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3.8" x14ac:dyDescent="0.25">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3.8" x14ac:dyDescent="0.25">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3.8" x14ac:dyDescent="0.25">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3.8" x14ac:dyDescent="0.25">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3.8" x14ac:dyDescent="0.25">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3.8" x14ac:dyDescent="0.25">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3.8" x14ac:dyDescent="0.25">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3.8" x14ac:dyDescent="0.25">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3.8" x14ac:dyDescent="0.25">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3.8" x14ac:dyDescent="0.25">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3.8" x14ac:dyDescent="0.25">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3.8" x14ac:dyDescent="0.25">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3.8" x14ac:dyDescent="0.25">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3.8" x14ac:dyDescent="0.25">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3.8" x14ac:dyDescent="0.25">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3.8" x14ac:dyDescent="0.25">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3.8" x14ac:dyDescent="0.25">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3.8" x14ac:dyDescent="0.25">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3.8" x14ac:dyDescent="0.25">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3.8" x14ac:dyDescent="0.25">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3.8" x14ac:dyDescent="0.25">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3.8" x14ac:dyDescent="0.25">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3.8" x14ac:dyDescent="0.25">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3.8" x14ac:dyDescent="0.25">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3.8" x14ac:dyDescent="0.25">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3.8" x14ac:dyDescent="0.25">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3.8" x14ac:dyDescent="0.25">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3.8" x14ac:dyDescent="0.25">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3.8" x14ac:dyDescent="0.25">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3.8" x14ac:dyDescent="0.25">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3.8" x14ac:dyDescent="0.25">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3.8" x14ac:dyDescent="0.25">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3.8" x14ac:dyDescent="0.25">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3.8" x14ac:dyDescent="0.25">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3.8" x14ac:dyDescent="0.25">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3.8" x14ac:dyDescent="0.25">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3.8" x14ac:dyDescent="0.25">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3.8" x14ac:dyDescent="0.25">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3.8" x14ac:dyDescent="0.25">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3.8" x14ac:dyDescent="0.25">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3.8" x14ac:dyDescent="0.25">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3.8" x14ac:dyDescent="0.25">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3.8" x14ac:dyDescent="0.25">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3.8" x14ac:dyDescent="0.25">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3.8" x14ac:dyDescent="0.25">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3.8" x14ac:dyDescent="0.25">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3.8" x14ac:dyDescent="0.25">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3.8" x14ac:dyDescent="0.25">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3.8" x14ac:dyDescent="0.25">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3.8" x14ac:dyDescent="0.25">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3.8" x14ac:dyDescent="0.25">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3.8" x14ac:dyDescent="0.25">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3.8" x14ac:dyDescent="0.25">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3.8" x14ac:dyDescent="0.25">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3.8" x14ac:dyDescent="0.25">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3.8" x14ac:dyDescent="0.25">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3.8" x14ac:dyDescent="0.25">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3.8" x14ac:dyDescent="0.25">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3.8" x14ac:dyDescent="0.25">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3.8" x14ac:dyDescent="0.25">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3.8" x14ac:dyDescent="0.25">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3.8" x14ac:dyDescent="0.25">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3.8" x14ac:dyDescent="0.25">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3.8" x14ac:dyDescent="0.25">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3.8" x14ac:dyDescent="0.25">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3.8" x14ac:dyDescent="0.25">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3.8" x14ac:dyDescent="0.25">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3.8" x14ac:dyDescent="0.25">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3.8" x14ac:dyDescent="0.25">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3.8" x14ac:dyDescent="0.25">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3.8" x14ac:dyDescent="0.25">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3.8" x14ac:dyDescent="0.25">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3.8" x14ac:dyDescent="0.25">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3.8" x14ac:dyDescent="0.25">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3.8" x14ac:dyDescent="0.25">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3.8" x14ac:dyDescent="0.25">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3.8" x14ac:dyDescent="0.25">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3.8" x14ac:dyDescent="0.25">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3.8" x14ac:dyDescent="0.25">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3.8" x14ac:dyDescent="0.25">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3.8" x14ac:dyDescent="0.25">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3.8" x14ac:dyDescent="0.25">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3.8" x14ac:dyDescent="0.25">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3.8" x14ac:dyDescent="0.25">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3.8" x14ac:dyDescent="0.25">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3.8" x14ac:dyDescent="0.25">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3.8" x14ac:dyDescent="0.25">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3.8" x14ac:dyDescent="0.25">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3.8" x14ac:dyDescent="0.25">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3.8" x14ac:dyDescent="0.25">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3.8" x14ac:dyDescent="0.25">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3.8" x14ac:dyDescent="0.25">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3.8" x14ac:dyDescent="0.25">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3.8" x14ac:dyDescent="0.25">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3.8" x14ac:dyDescent="0.25">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3.8" x14ac:dyDescent="0.25">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3.8" x14ac:dyDescent="0.25">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3.8" x14ac:dyDescent="0.25">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3.8" x14ac:dyDescent="0.25">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3.8" x14ac:dyDescent="0.25">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3.8" x14ac:dyDescent="0.25">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3.8" x14ac:dyDescent="0.25">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3.8" x14ac:dyDescent="0.25">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3.8" x14ac:dyDescent="0.25">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3.8" x14ac:dyDescent="0.25">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3.8" x14ac:dyDescent="0.25">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3.8" x14ac:dyDescent="0.25">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3.8" x14ac:dyDescent="0.25">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3.8" x14ac:dyDescent="0.25">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3.8" x14ac:dyDescent="0.25">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3.8" x14ac:dyDescent="0.25">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3.8" x14ac:dyDescent="0.25">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3.8" x14ac:dyDescent="0.25">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3.8" x14ac:dyDescent="0.25">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3.8" x14ac:dyDescent="0.25">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3.8" x14ac:dyDescent="0.25">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3.8" x14ac:dyDescent="0.25">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3.8" x14ac:dyDescent="0.25">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3.8" x14ac:dyDescent="0.25">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3.8" x14ac:dyDescent="0.25">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3.8" x14ac:dyDescent="0.25">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3.8" x14ac:dyDescent="0.25">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3.8" x14ac:dyDescent="0.25">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3.8" x14ac:dyDescent="0.25">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3.8" x14ac:dyDescent="0.25">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3.8" x14ac:dyDescent="0.25">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3.8" x14ac:dyDescent="0.25">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3.8" x14ac:dyDescent="0.25">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3.8" x14ac:dyDescent="0.25">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3.8" x14ac:dyDescent="0.25">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3.8" x14ac:dyDescent="0.25">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3.8" x14ac:dyDescent="0.25">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3.8" x14ac:dyDescent="0.25">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3.8" x14ac:dyDescent="0.25">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3.8" x14ac:dyDescent="0.25">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3.8" x14ac:dyDescent="0.25">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3.8" x14ac:dyDescent="0.25">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3.8" x14ac:dyDescent="0.25">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3.8" x14ac:dyDescent="0.25">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3.8" x14ac:dyDescent="0.25">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3.8" x14ac:dyDescent="0.25">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3.8" x14ac:dyDescent="0.25">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3.8" x14ac:dyDescent="0.25">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3.8" x14ac:dyDescent="0.25">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3.8" x14ac:dyDescent="0.25">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3.8" x14ac:dyDescent="0.25">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3.8" x14ac:dyDescent="0.25">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3.8" x14ac:dyDescent="0.25">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3.8" x14ac:dyDescent="0.25">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3.8" x14ac:dyDescent="0.25">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3.8" x14ac:dyDescent="0.25">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3.8" x14ac:dyDescent="0.25">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3.8" x14ac:dyDescent="0.25">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3.8" x14ac:dyDescent="0.25">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3.8" x14ac:dyDescent="0.25">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3.8" x14ac:dyDescent="0.25">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3.8" x14ac:dyDescent="0.25">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3.8" x14ac:dyDescent="0.25">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3.8" x14ac:dyDescent="0.25">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3.8" x14ac:dyDescent="0.25">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3.8" x14ac:dyDescent="0.25">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3.8" x14ac:dyDescent="0.25">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3.8" x14ac:dyDescent="0.25">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3.8" x14ac:dyDescent="0.25">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3.8" x14ac:dyDescent="0.25">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3.8" x14ac:dyDescent="0.25">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3.8" x14ac:dyDescent="0.25">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3.8" x14ac:dyDescent="0.25">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3.8" x14ac:dyDescent="0.25">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3.8" x14ac:dyDescent="0.25">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3.8" x14ac:dyDescent="0.25">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3.8" x14ac:dyDescent="0.25">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3.8" x14ac:dyDescent="0.25">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3.8" x14ac:dyDescent="0.25">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3.8" x14ac:dyDescent="0.25">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3.8" x14ac:dyDescent="0.25">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3.8" x14ac:dyDescent="0.25">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3.8" x14ac:dyDescent="0.25">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3.8" x14ac:dyDescent="0.25">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3.8" x14ac:dyDescent="0.25">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3.8" x14ac:dyDescent="0.25">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3.8" x14ac:dyDescent="0.25">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3.8" x14ac:dyDescent="0.25">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3.8" x14ac:dyDescent="0.25">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3.8" x14ac:dyDescent="0.25">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3.8" x14ac:dyDescent="0.25">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3.8" x14ac:dyDescent="0.25">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3.8" x14ac:dyDescent="0.25">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3.8" x14ac:dyDescent="0.25">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3.8" x14ac:dyDescent="0.25">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3.8" x14ac:dyDescent="0.25">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3.8" x14ac:dyDescent="0.25">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3.8" x14ac:dyDescent="0.25">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3.8" x14ac:dyDescent="0.25">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3.8" x14ac:dyDescent="0.25">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3.8" x14ac:dyDescent="0.25">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3.8" x14ac:dyDescent="0.25">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3.8" x14ac:dyDescent="0.25">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3.8" x14ac:dyDescent="0.25">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3.8" x14ac:dyDescent="0.25">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3.8" x14ac:dyDescent="0.25">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3.8" x14ac:dyDescent="0.25">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3.8" x14ac:dyDescent="0.25">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3.8" x14ac:dyDescent="0.25">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3.8" x14ac:dyDescent="0.25">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3.8" x14ac:dyDescent="0.25">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3.8" x14ac:dyDescent="0.25">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3.8" x14ac:dyDescent="0.25">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3.8" x14ac:dyDescent="0.25">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3.8" x14ac:dyDescent="0.25">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3.8" x14ac:dyDescent="0.25">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3.8" x14ac:dyDescent="0.25">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3.8" x14ac:dyDescent="0.25">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3.8" x14ac:dyDescent="0.25">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3.8" x14ac:dyDescent="0.25">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3.8" x14ac:dyDescent="0.25">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3.8" x14ac:dyDescent="0.25">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3.8" x14ac:dyDescent="0.25">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3.8" x14ac:dyDescent="0.25">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3.8" x14ac:dyDescent="0.25">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3.8" x14ac:dyDescent="0.25">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3.8" x14ac:dyDescent="0.25">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3.8" x14ac:dyDescent="0.25">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3.8" x14ac:dyDescent="0.25">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3.8" x14ac:dyDescent="0.25">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3.8" x14ac:dyDescent="0.25">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3.8" x14ac:dyDescent="0.25">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3.8" x14ac:dyDescent="0.25">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3.8" x14ac:dyDescent="0.25">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3.8" x14ac:dyDescent="0.25">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3.8" x14ac:dyDescent="0.25">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3.8" x14ac:dyDescent="0.25">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3.8" x14ac:dyDescent="0.25">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3.8" x14ac:dyDescent="0.25">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3.8" x14ac:dyDescent="0.25">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3.8" x14ac:dyDescent="0.25">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3.8" x14ac:dyDescent="0.25">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3.8" x14ac:dyDescent="0.25">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3.8" x14ac:dyDescent="0.25">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3.8" x14ac:dyDescent="0.25">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3.8" x14ac:dyDescent="0.25">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3.8" x14ac:dyDescent="0.25">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3.8" x14ac:dyDescent="0.25">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3.8" x14ac:dyDescent="0.25">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3.8" x14ac:dyDescent="0.25">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3.8" x14ac:dyDescent="0.25">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3.8" x14ac:dyDescent="0.25">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3.8" x14ac:dyDescent="0.25">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3.8" x14ac:dyDescent="0.25">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3.8" x14ac:dyDescent="0.25">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3.8" x14ac:dyDescent="0.25">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3.8" x14ac:dyDescent="0.25">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3.8" x14ac:dyDescent="0.25">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3.8" x14ac:dyDescent="0.25">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3.8" x14ac:dyDescent="0.25">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3.8" x14ac:dyDescent="0.25">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3.8" x14ac:dyDescent="0.25">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3.8" x14ac:dyDescent="0.25">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3.8" x14ac:dyDescent="0.25">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3.8" x14ac:dyDescent="0.25">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3.8" x14ac:dyDescent="0.25">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3.8" x14ac:dyDescent="0.25">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3.8" x14ac:dyDescent="0.25">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3.8" x14ac:dyDescent="0.25">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3.8" x14ac:dyDescent="0.25">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3.8" x14ac:dyDescent="0.25">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3.8" x14ac:dyDescent="0.25">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3.8" x14ac:dyDescent="0.25">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3.8" x14ac:dyDescent="0.25">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3.8" x14ac:dyDescent="0.25">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3.8" x14ac:dyDescent="0.25">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3.8" x14ac:dyDescent="0.25">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3.8" x14ac:dyDescent="0.25">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3.8" x14ac:dyDescent="0.25">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3.8" x14ac:dyDescent="0.25">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3.8" x14ac:dyDescent="0.25">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3.8" x14ac:dyDescent="0.25">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3.8" x14ac:dyDescent="0.25">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3.8" x14ac:dyDescent="0.25">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3.8" x14ac:dyDescent="0.25">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3.8" x14ac:dyDescent="0.25">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3.8" x14ac:dyDescent="0.25">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3.8" x14ac:dyDescent="0.25">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3.8" x14ac:dyDescent="0.25">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3.8" x14ac:dyDescent="0.25">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3.8" x14ac:dyDescent="0.25">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3.8" x14ac:dyDescent="0.25">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3.8" x14ac:dyDescent="0.25">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3.8" x14ac:dyDescent="0.25">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3.8" x14ac:dyDescent="0.25">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3.8" x14ac:dyDescent="0.25">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3.8" x14ac:dyDescent="0.25">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3.8" x14ac:dyDescent="0.25">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3.8" x14ac:dyDescent="0.25">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3.8" x14ac:dyDescent="0.25">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3.8" x14ac:dyDescent="0.25">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3.8" x14ac:dyDescent="0.25">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3.8" x14ac:dyDescent="0.25">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3.8" x14ac:dyDescent="0.25">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3.8" x14ac:dyDescent="0.25">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3.8" x14ac:dyDescent="0.25">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3.8" x14ac:dyDescent="0.25">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3.8" x14ac:dyDescent="0.25">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3.8" x14ac:dyDescent="0.25">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3.8" x14ac:dyDescent="0.25">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3.8" x14ac:dyDescent="0.25">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3.8" x14ac:dyDescent="0.25">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3.8" x14ac:dyDescent="0.25">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3.8" x14ac:dyDescent="0.25">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3.8" x14ac:dyDescent="0.25">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3.8" x14ac:dyDescent="0.25">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3.8" x14ac:dyDescent="0.25">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3.8" x14ac:dyDescent="0.25">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3.8" x14ac:dyDescent="0.25">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3.8" x14ac:dyDescent="0.25">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3.8" x14ac:dyDescent="0.25">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3.8" x14ac:dyDescent="0.25">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3.8" x14ac:dyDescent="0.25">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3.8" x14ac:dyDescent="0.25">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3.8" x14ac:dyDescent="0.25">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3.8" x14ac:dyDescent="0.25">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3.8" x14ac:dyDescent="0.25">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3.8" x14ac:dyDescent="0.25">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3.8" x14ac:dyDescent="0.25">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3.8" x14ac:dyDescent="0.25">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3.8" x14ac:dyDescent="0.25">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3.8" x14ac:dyDescent="0.25">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3.8" x14ac:dyDescent="0.25">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3.8" x14ac:dyDescent="0.25">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3.8" x14ac:dyDescent="0.25">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3.8" x14ac:dyDescent="0.25">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3.8" x14ac:dyDescent="0.25">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3.8" x14ac:dyDescent="0.25">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3.8" x14ac:dyDescent="0.25">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3.8" x14ac:dyDescent="0.25">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3.8" x14ac:dyDescent="0.25">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3.8" x14ac:dyDescent="0.25">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3.8" x14ac:dyDescent="0.25">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3.8" x14ac:dyDescent="0.25">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3.8" x14ac:dyDescent="0.25">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3.8" x14ac:dyDescent="0.25">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3.8" x14ac:dyDescent="0.25">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3.8" x14ac:dyDescent="0.25">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3.8" x14ac:dyDescent="0.25">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3.8" x14ac:dyDescent="0.25">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3.8" x14ac:dyDescent="0.25">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3.8" x14ac:dyDescent="0.25">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3.8" x14ac:dyDescent="0.25">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3.8" x14ac:dyDescent="0.25">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3.8" x14ac:dyDescent="0.25">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3.8" x14ac:dyDescent="0.25">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3.8" x14ac:dyDescent="0.25">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3.8" x14ac:dyDescent="0.25">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3.8" x14ac:dyDescent="0.25">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3.8" x14ac:dyDescent="0.25">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3.8" x14ac:dyDescent="0.25">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3.8" x14ac:dyDescent="0.25">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3.8" x14ac:dyDescent="0.25">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3.8" x14ac:dyDescent="0.25">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3.8" x14ac:dyDescent="0.25">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3.8" x14ac:dyDescent="0.25">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3.8" x14ac:dyDescent="0.25">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3.8" x14ac:dyDescent="0.25">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3.8" x14ac:dyDescent="0.25">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3.8" x14ac:dyDescent="0.25">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3.8" x14ac:dyDescent="0.25">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3.8" x14ac:dyDescent="0.25">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3.8" x14ac:dyDescent="0.25">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3.8" x14ac:dyDescent="0.25">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3.8" x14ac:dyDescent="0.25">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3.8" x14ac:dyDescent="0.25">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3.8" x14ac:dyDescent="0.25">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3.8" x14ac:dyDescent="0.25">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3.8" x14ac:dyDescent="0.25">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3.8" x14ac:dyDescent="0.25">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3.8" x14ac:dyDescent="0.25">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3.8" x14ac:dyDescent="0.25">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3.8" x14ac:dyDescent="0.25">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3.8" x14ac:dyDescent="0.25">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3.8" x14ac:dyDescent="0.25">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3.8" x14ac:dyDescent="0.25">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3.8" x14ac:dyDescent="0.25">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3.8" x14ac:dyDescent="0.25">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3.8" x14ac:dyDescent="0.25">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3.8" x14ac:dyDescent="0.25">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3.8" x14ac:dyDescent="0.25">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3.8" x14ac:dyDescent="0.25">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3.8" x14ac:dyDescent="0.25">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3.8" x14ac:dyDescent="0.25">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3.8" x14ac:dyDescent="0.25">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3.8" x14ac:dyDescent="0.25">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3.8" x14ac:dyDescent="0.25">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3.8" x14ac:dyDescent="0.25">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3.8" x14ac:dyDescent="0.25">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3.8" x14ac:dyDescent="0.25">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3.8" x14ac:dyDescent="0.25">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3.8" x14ac:dyDescent="0.25">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3.8" x14ac:dyDescent="0.25">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3.8" x14ac:dyDescent="0.25">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3.8" x14ac:dyDescent="0.25">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3.8" x14ac:dyDescent="0.25">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3.8" x14ac:dyDescent="0.25">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3.8" x14ac:dyDescent="0.25">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3.8" x14ac:dyDescent="0.25">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3.8" x14ac:dyDescent="0.25">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3.8" x14ac:dyDescent="0.25">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3.8" x14ac:dyDescent="0.25">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3.8" x14ac:dyDescent="0.25">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3.8" x14ac:dyDescent="0.25">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3.8" x14ac:dyDescent="0.25">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3.8" x14ac:dyDescent="0.25">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3.8" x14ac:dyDescent="0.25">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3.8" x14ac:dyDescent="0.25">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3.8" x14ac:dyDescent="0.25">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3.8" x14ac:dyDescent="0.25">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3.8" x14ac:dyDescent="0.25">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3.8" x14ac:dyDescent="0.25">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3.8" x14ac:dyDescent="0.25">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3.8" x14ac:dyDescent="0.25">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3.8" x14ac:dyDescent="0.25">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3.8" x14ac:dyDescent="0.25">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3.8" x14ac:dyDescent="0.25">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3.8" x14ac:dyDescent="0.25">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3.8" x14ac:dyDescent="0.25">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3.8" x14ac:dyDescent="0.25">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3.8" x14ac:dyDescent="0.25">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3.8" x14ac:dyDescent="0.25">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3.8" x14ac:dyDescent="0.25">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3.8" x14ac:dyDescent="0.25">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3.8" x14ac:dyDescent="0.25">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3.8" x14ac:dyDescent="0.25">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3.8" x14ac:dyDescent="0.25">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3.8" x14ac:dyDescent="0.25">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3.8" x14ac:dyDescent="0.25">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3.8" x14ac:dyDescent="0.25">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3.8" x14ac:dyDescent="0.25">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3.8" x14ac:dyDescent="0.25">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3.8" x14ac:dyDescent="0.25">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3.8" x14ac:dyDescent="0.25">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3.8" x14ac:dyDescent="0.25">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3.8" x14ac:dyDescent="0.25">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3.8" x14ac:dyDescent="0.25">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5">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5">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5">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5">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5">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5">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5">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1389</v>
      </c>
      <c r="Q2011" s="181"/>
    </row>
    <row r="2012" spans="1:17" x14ac:dyDescent="0.25">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5">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5">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5">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5">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5">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5">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5">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5">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1390</v>
      </c>
      <c r="Q2020" s="181"/>
    </row>
    <row r="2021" spans="1:17" x14ac:dyDescent="0.25">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1390</v>
      </c>
      <c r="Q2021" s="181"/>
    </row>
    <row r="2022" spans="1:17" x14ac:dyDescent="0.25">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1390</v>
      </c>
      <c r="Q2022" s="181"/>
    </row>
    <row r="2023" spans="1:17" x14ac:dyDescent="0.25">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1390</v>
      </c>
      <c r="Q2023" s="181"/>
    </row>
    <row r="2024" spans="1:17" x14ac:dyDescent="0.25">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1390</v>
      </c>
      <c r="Q2024" s="181"/>
    </row>
    <row r="2025" spans="1:17" x14ac:dyDescent="0.25">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1390</v>
      </c>
      <c r="Q2025" s="181"/>
    </row>
    <row r="2026" spans="1:17" x14ac:dyDescent="0.25">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1390</v>
      </c>
      <c r="Q2026" s="181"/>
    </row>
    <row r="2027" spans="1:17" x14ac:dyDescent="0.25">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1390</v>
      </c>
      <c r="Q2027" s="181"/>
    </row>
    <row r="2028" spans="1:17" x14ac:dyDescent="0.25">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5">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3.8" x14ac:dyDescent="0.25">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3.8" x14ac:dyDescent="0.25">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3.8" x14ac:dyDescent="0.25">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3.8" x14ac:dyDescent="0.25">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3.8" x14ac:dyDescent="0.25">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3.8" x14ac:dyDescent="0.25">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3.8" x14ac:dyDescent="0.25">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3.8" x14ac:dyDescent="0.25">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3.8" x14ac:dyDescent="0.25">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3.8" x14ac:dyDescent="0.25">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3.8" x14ac:dyDescent="0.25">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3.8" x14ac:dyDescent="0.25">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3.8" x14ac:dyDescent="0.25">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3.8" x14ac:dyDescent="0.25">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3.8" x14ac:dyDescent="0.25">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3.8" x14ac:dyDescent="0.25">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3.8" x14ac:dyDescent="0.25">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3.8" x14ac:dyDescent="0.25">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3.8" x14ac:dyDescent="0.25">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3.8" x14ac:dyDescent="0.25">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3.8" x14ac:dyDescent="0.25">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3.8" x14ac:dyDescent="0.25">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3.8" x14ac:dyDescent="0.25">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3.8" x14ac:dyDescent="0.25">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3.8" x14ac:dyDescent="0.25">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3.8" x14ac:dyDescent="0.25">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3.8" x14ac:dyDescent="0.25">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3.8" x14ac:dyDescent="0.25">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3.8" x14ac:dyDescent="0.25">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3.8" x14ac:dyDescent="0.25">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3.8" x14ac:dyDescent="0.25">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3.8" x14ac:dyDescent="0.25">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3.8" x14ac:dyDescent="0.25">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3.8" x14ac:dyDescent="0.25">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3.8" x14ac:dyDescent="0.25">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3.8" x14ac:dyDescent="0.25">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3.8" x14ac:dyDescent="0.25">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3.8" x14ac:dyDescent="0.25">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3.8" x14ac:dyDescent="0.25">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3.8" x14ac:dyDescent="0.25">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3.8" x14ac:dyDescent="0.25">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3.8" x14ac:dyDescent="0.25">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3.8" x14ac:dyDescent="0.25">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3.8" x14ac:dyDescent="0.25">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3.8" x14ac:dyDescent="0.25">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3.8" x14ac:dyDescent="0.25">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3.8" x14ac:dyDescent="0.25">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3.8" x14ac:dyDescent="0.25">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3.8" x14ac:dyDescent="0.25">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3.8" x14ac:dyDescent="0.25">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3.8" x14ac:dyDescent="0.25">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3.8" x14ac:dyDescent="0.25">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3.8" x14ac:dyDescent="0.25">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3.8" x14ac:dyDescent="0.25">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3.8" x14ac:dyDescent="0.25">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3.8" x14ac:dyDescent="0.25">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3.8" x14ac:dyDescent="0.25">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3.8" x14ac:dyDescent="0.25">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3.8" x14ac:dyDescent="0.25">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3.8" x14ac:dyDescent="0.25">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3.8" x14ac:dyDescent="0.25">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3.8" x14ac:dyDescent="0.25">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3.8" x14ac:dyDescent="0.25">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3.8" x14ac:dyDescent="0.25">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3.8" x14ac:dyDescent="0.25">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3.8" x14ac:dyDescent="0.25">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3.8" x14ac:dyDescent="0.25">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3.8" x14ac:dyDescent="0.25">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3.8" x14ac:dyDescent="0.25">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3.8" x14ac:dyDescent="0.25">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3.8" x14ac:dyDescent="0.25">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3.8" x14ac:dyDescent="0.25">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3.8" x14ac:dyDescent="0.25">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3.8" x14ac:dyDescent="0.25">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3.8" x14ac:dyDescent="0.25">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3.8" x14ac:dyDescent="0.25">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3.8" x14ac:dyDescent="0.25">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3.8" x14ac:dyDescent="0.25">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3.8" x14ac:dyDescent="0.25">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3.8" x14ac:dyDescent="0.25">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3.8" x14ac:dyDescent="0.25">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3.8" x14ac:dyDescent="0.25">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3.8" x14ac:dyDescent="0.25">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3.8" x14ac:dyDescent="0.25">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3.8" x14ac:dyDescent="0.25">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3.8" x14ac:dyDescent="0.25">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3.8" x14ac:dyDescent="0.25">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3.8" x14ac:dyDescent="0.25">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3.8" x14ac:dyDescent="0.25">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3.8" x14ac:dyDescent="0.25">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3.8" x14ac:dyDescent="0.25">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3.8" x14ac:dyDescent="0.25">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3.8" x14ac:dyDescent="0.25">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3.8" x14ac:dyDescent="0.25">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3.8" x14ac:dyDescent="0.25">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3.8" x14ac:dyDescent="0.25">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3.8" x14ac:dyDescent="0.25">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3.8" x14ac:dyDescent="0.25">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3.8" x14ac:dyDescent="0.25">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3.8" x14ac:dyDescent="0.25">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3.8" x14ac:dyDescent="0.25">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3.8" x14ac:dyDescent="0.25">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3.8" x14ac:dyDescent="0.25">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3.8" x14ac:dyDescent="0.25">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3.8" x14ac:dyDescent="0.25">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3.8" x14ac:dyDescent="0.25">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3.8" x14ac:dyDescent="0.25">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3.8" x14ac:dyDescent="0.25">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3.8" x14ac:dyDescent="0.25">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3.8" x14ac:dyDescent="0.25">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3.8" x14ac:dyDescent="0.25">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3.8" x14ac:dyDescent="0.25">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3.8" x14ac:dyDescent="0.25">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3.8" x14ac:dyDescent="0.25">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3.8" x14ac:dyDescent="0.25">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3.8" x14ac:dyDescent="0.25">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3.8" x14ac:dyDescent="0.25">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3.8" x14ac:dyDescent="0.25">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3.8" x14ac:dyDescent="0.25">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3.8" x14ac:dyDescent="0.25">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3.8" x14ac:dyDescent="0.25">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3.8" x14ac:dyDescent="0.25">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3.8" x14ac:dyDescent="0.25">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3.8" x14ac:dyDescent="0.25">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3.8" x14ac:dyDescent="0.25">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3.8" x14ac:dyDescent="0.25">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3.8" x14ac:dyDescent="0.25">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3.8" x14ac:dyDescent="0.25">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3.8" x14ac:dyDescent="0.25">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3.8" x14ac:dyDescent="0.25">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3.8" x14ac:dyDescent="0.25">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3.8" x14ac:dyDescent="0.25">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3.8" x14ac:dyDescent="0.25">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3.8" x14ac:dyDescent="0.25">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3.8" x14ac:dyDescent="0.25">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3.8" x14ac:dyDescent="0.25">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3.8" x14ac:dyDescent="0.25">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3.8" x14ac:dyDescent="0.25">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3.8" x14ac:dyDescent="0.25">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3.8" x14ac:dyDescent="0.25">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3.8" x14ac:dyDescent="0.25">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3.8" x14ac:dyDescent="0.25">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3.8" x14ac:dyDescent="0.25">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3.8" x14ac:dyDescent="0.25">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3.8" x14ac:dyDescent="0.25">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3.8" x14ac:dyDescent="0.25">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3.8" x14ac:dyDescent="0.25">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3.8" x14ac:dyDescent="0.25">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3.8" x14ac:dyDescent="0.25">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3.8" x14ac:dyDescent="0.25">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3.8" x14ac:dyDescent="0.25">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3.8" x14ac:dyDescent="0.25">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3.8" x14ac:dyDescent="0.25">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3.8" x14ac:dyDescent="0.25">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3.8" x14ac:dyDescent="0.25">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3.8" x14ac:dyDescent="0.25">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3.8" x14ac:dyDescent="0.25">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3.8" x14ac:dyDescent="0.25">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3.8" x14ac:dyDescent="0.25">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3.8" x14ac:dyDescent="0.25">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3.8" x14ac:dyDescent="0.25">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3.8" x14ac:dyDescent="0.25">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3.8" x14ac:dyDescent="0.25">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3.8" x14ac:dyDescent="0.25">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3.8" x14ac:dyDescent="0.25">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3.8" x14ac:dyDescent="0.25">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3.8" x14ac:dyDescent="0.25">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3.8" x14ac:dyDescent="0.25">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3.8" x14ac:dyDescent="0.25">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3.8" x14ac:dyDescent="0.25">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3.8" x14ac:dyDescent="0.25">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3.8" x14ac:dyDescent="0.25">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3.8" x14ac:dyDescent="0.25">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3.8" x14ac:dyDescent="0.25">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3.8" x14ac:dyDescent="0.25">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3.8" x14ac:dyDescent="0.25">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3.8" x14ac:dyDescent="0.25">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3.8" x14ac:dyDescent="0.25">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3.8" x14ac:dyDescent="0.25">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3.8" x14ac:dyDescent="0.25">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3.8" x14ac:dyDescent="0.25">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3.8" x14ac:dyDescent="0.25">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3.8" x14ac:dyDescent="0.25">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3.8" x14ac:dyDescent="0.25">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3.8" x14ac:dyDescent="0.25">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3.8" x14ac:dyDescent="0.25">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3.8" x14ac:dyDescent="0.25">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3.8" x14ac:dyDescent="0.25">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3.8" x14ac:dyDescent="0.25">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3.8" x14ac:dyDescent="0.25">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3.8" x14ac:dyDescent="0.25">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3.8" x14ac:dyDescent="0.25">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3.8" x14ac:dyDescent="0.25">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3.8" x14ac:dyDescent="0.25">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3.8" x14ac:dyDescent="0.25">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3.8" x14ac:dyDescent="0.25">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3.8" x14ac:dyDescent="0.25">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3.8" x14ac:dyDescent="0.25">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3.8" x14ac:dyDescent="0.25">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3.8" x14ac:dyDescent="0.25">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3.8" x14ac:dyDescent="0.25">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3.8" x14ac:dyDescent="0.25">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3.8" x14ac:dyDescent="0.25">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3.8" x14ac:dyDescent="0.25">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3.8" x14ac:dyDescent="0.25">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3.8" x14ac:dyDescent="0.25">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3.8" x14ac:dyDescent="0.25">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3.8" x14ac:dyDescent="0.25">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3.8" x14ac:dyDescent="0.25">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3.8" x14ac:dyDescent="0.25">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3.8" x14ac:dyDescent="0.25">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3.8" x14ac:dyDescent="0.25">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3.8" x14ac:dyDescent="0.25">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3.8" x14ac:dyDescent="0.25">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3.8" x14ac:dyDescent="0.25">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3.8" x14ac:dyDescent="0.25">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3.8" x14ac:dyDescent="0.25">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3.8" x14ac:dyDescent="0.25">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3.8" x14ac:dyDescent="0.25">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3.8" x14ac:dyDescent="0.25">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3.8" x14ac:dyDescent="0.25">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3.8" x14ac:dyDescent="0.25">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3.8" x14ac:dyDescent="0.25">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3.8" x14ac:dyDescent="0.25">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3.8" x14ac:dyDescent="0.25">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3.8" x14ac:dyDescent="0.25">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3.8" x14ac:dyDescent="0.25">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3.8" x14ac:dyDescent="0.25">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3.8" x14ac:dyDescent="0.25">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3.8" x14ac:dyDescent="0.25">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3.8" x14ac:dyDescent="0.25">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3.8" x14ac:dyDescent="0.25">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3.8" x14ac:dyDescent="0.25">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3.8" x14ac:dyDescent="0.25">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3.8" x14ac:dyDescent="0.25">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3.8" x14ac:dyDescent="0.25">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3.8" x14ac:dyDescent="0.25">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3.8" x14ac:dyDescent="0.25">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3.8" x14ac:dyDescent="0.25">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3.8" x14ac:dyDescent="0.25">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3.8" x14ac:dyDescent="0.25">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3.8" x14ac:dyDescent="0.25">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3.8" x14ac:dyDescent="0.25">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3.8" x14ac:dyDescent="0.25">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3.8" x14ac:dyDescent="0.25">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3.8" x14ac:dyDescent="0.25">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3.8" x14ac:dyDescent="0.25">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3.8" x14ac:dyDescent="0.25">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3.8" x14ac:dyDescent="0.25">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3.8" x14ac:dyDescent="0.25">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3.8" x14ac:dyDescent="0.25">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3.8" x14ac:dyDescent="0.25">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3.8" x14ac:dyDescent="0.25">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3.8" x14ac:dyDescent="0.25">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3.8" x14ac:dyDescent="0.25">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3.8" x14ac:dyDescent="0.25">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3.8" x14ac:dyDescent="0.25">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3.8" x14ac:dyDescent="0.25">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3.8" x14ac:dyDescent="0.25">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3.8" x14ac:dyDescent="0.25">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3.8" x14ac:dyDescent="0.25">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3.8" x14ac:dyDescent="0.25">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3.8" x14ac:dyDescent="0.25">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3.8" x14ac:dyDescent="0.25">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3.8" x14ac:dyDescent="0.25">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3.8" x14ac:dyDescent="0.25">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3.8" x14ac:dyDescent="0.25">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3.8" x14ac:dyDescent="0.25">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3.8" x14ac:dyDescent="0.25">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3.8" x14ac:dyDescent="0.25">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3.8" x14ac:dyDescent="0.25">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3.8" x14ac:dyDescent="0.25">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3.8" x14ac:dyDescent="0.25">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3.8" x14ac:dyDescent="0.25">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3.8" x14ac:dyDescent="0.25">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3.8" x14ac:dyDescent="0.25">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3.8" x14ac:dyDescent="0.25">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3.8" x14ac:dyDescent="0.25">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3.8" x14ac:dyDescent="0.25">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3.8" x14ac:dyDescent="0.25">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3.8" x14ac:dyDescent="0.25">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3.8" x14ac:dyDescent="0.25">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3.8" x14ac:dyDescent="0.25">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3.8" x14ac:dyDescent="0.25">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3.8" x14ac:dyDescent="0.25">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3.8" x14ac:dyDescent="0.25">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3.8" x14ac:dyDescent="0.25">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3.8" x14ac:dyDescent="0.25">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3.8" x14ac:dyDescent="0.25">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3.8" x14ac:dyDescent="0.25">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3.8" x14ac:dyDescent="0.25">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3.8" x14ac:dyDescent="0.25">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3.8" x14ac:dyDescent="0.25">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3.8" x14ac:dyDescent="0.25">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3.8" x14ac:dyDescent="0.25">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3.8" x14ac:dyDescent="0.25">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3.8" x14ac:dyDescent="0.25">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3.8" x14ac:dyDescent="0.25">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3.8" x14ac:dyDescent="0.25">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3.8" x14ac:dyDescent="0.25">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3.8" x14ac:dyDescent="0.25">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3.8" x14ac:dyDescent="0.25">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3.8" x14ac:dyDescent="0.25">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3.8" x14ac:dyDescent="0.25">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3.8" x14ac:dyDescent="0.25">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3.8" x14ac:dyDescent="0.25">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3.8" x14ac:dyDescent="0.25">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3.8" x14ac:dyDescent="0.25">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3.8" x14ac:dyDescent="0.25">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3.8" x14ac:dyDescent="0.25">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3.8" x14ac:dyDescent="0.25">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3.8" x14ac:dyDescent="0.25">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3.8" x14ac:dyDescent="0.25">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3.8" x14ac:dyDescent="0.25">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3.8" x14ac:dyDescent="0.25">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3.8" x14ac:dyDescent="0.25">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3.8" x14ac:dyDescent="0.25">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3.8" x14ac:dyDescent="0.25">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3.8" x14ac:dyDescent="0.25">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3.8" x14ac:dyDescent="0.25">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3.8" x14ac:dyDescent="0.25">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3.8" x14ac:dyDescent="0.25">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3.8" x14ac:dyDescent="0.25">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3.8" x14ac:dyDescent="0.25">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3.8" x14ac:dyDescent="0.25">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3.8" x14ac:dyDescent="0.25">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3.8" x14ac:dyDescent="0.25">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3.8" x14ac:dyDescent="0.25">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3.8" x14ac:dyDescent="0.25">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3.8" x14ac:dyDescent="0.25">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3.8" x14ac:dyDescent="0.25">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3.8" x14ac:dyDescent="0.25">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3.8" x14ac:dyDescent="0.25">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3.8" x14ac:dyDescent="0.25">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3.8" x14ac:dyDescent="0.25">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3.8" x14ac:dyDescent="0.25">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3.8" x14ac:dyDescent="0.25">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3.8" x14ac:dyDescent="0.25">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3.8" x14ac:dyDescent="0.25">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3.8" x14ac:dyDescent="0.25">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3.8" x14ac:dyDescent="0.25">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3.8" x14ac:dyDescent="0.25">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3.8" x14ac:dyDescent="0.25">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3.8" x14ac:dyDescent="0.25">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3.8" x14ac:dyDescent="0.25">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3.8" x14ac:dyDescent="0.25">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3.8" x14ac:dyDescent="0.25">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3.8" x14ac:dyDescent="0.25">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3.8" x14ac:dyDescent="0.25">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3.8" x14ac:dyDescent="0.25">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3.8" x14ac:dyDescent="0.25">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3.8" x14ac:dyDescent="0.25">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3.8" x14ac:dyDescent="0.25">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3.8" x14ac:dyDescent="0.25">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3.8" x14ac:dyDescent="0.25">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3.8" x14ac:dyDescent="0.25">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3.8" x14ac:dyDescent="0.25">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3.8" x14ac:dyDescent="0.25">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3.8" x14ac:dyDescent="0.25">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3.8" x14ac:dyDescent="0.25">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3.8" x14ac:dyDescent="0.25">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3.8" x14ac:dyDescent="0.25">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3.8" x14ac:dyDescent="0.25">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3.8" x14ac:dyDescent="0.25">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3.8" x14ac:dyDescent="0.25">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3.8" x14ac:dyDescent="0.25">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3.8" x14ac:dyDescent="0.25">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3.8" x14ac:dyDescent="0.25">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3.8" x14ac:dyDescent="0.25">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3.8" x14ac:dyDescent="0.25">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3.8" x14ac:dyDescent="0.25">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3.8" x14ac:dyDescent="0.25">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3.8" x14ac:dyDescent="0.25">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3.8" x14ac:dyDescent="0.25">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3.8" x14ac:dyDescent="0.25">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3.8" x14ac:dyDescent="0.25">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3.8" x14ac:dyDescent="0.25">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3.8" x14ac:dyDescent="0.25">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3.8" x14ac:dyDescent="0.25">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3.8" x14ac:dyDescent="0.25">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3.8" x14ac:dyDescent="0.25">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3.8" x14ac:dyDescent="0.25">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3.8" x14ac:dyDescent="0.25">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3.8" x14ac:dyDescent="0.25">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3.8" x14ac:dyDescent="0.25">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3.8" x14ac:dyDescent="0.25">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3.8" x14ac:dyDescent="0.25">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3.8" x14ac:dyDescent="0.25">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3.8" x14ac:dyDescent="0.25">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3.8" x14ac:dyDescent="0.25">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3.8" x14ac:dyDescent="0.25">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3.8" x14ac:dyDescent="0.25">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3.8" x14ac:dyDescent="0.25">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3.8" x14ac:dyDescent="0.25">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3.8" x14ac:dyDescent="0.25">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3.8" x14ac:dyDescent="0.25">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3.8" x14ac:dyDescent="0.25">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3.8" x14ac:dyDescent="0.25">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3.8" x14ac:dyDescent="0.25">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3.8" x14ac:dyDescent="0.25">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3.8" x14ac:dyDescent="0.25">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3.8" x14ac:dyDescent="0.25">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3.8" x14ac:dyDescent="0.25">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3.8" x14ac:dyDescent="0.25">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3.8" x14ac:dyDescent="0.25">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3.8" x14ac:dyDescent="0.25">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3.8" x14ac:dyDescent="0.25">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3.8" x14ac:dyDescent="0.25">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3.8" x14ac:dyDescent="0.25">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3.8" x14ac:dyDescent="0.25">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3.8" x14ac:dyDescent="0.25">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3.8" x14ac:dyDescent="0.25">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3.8" x14ac:dyDescent="0.25">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3.8" x14ac:dyDescent="0.25">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3.8" x14ac:dyDescent="0.25">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3.8" x14ac:dyDescent="0.25">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3.8" x14ac:dyDescent="0.25">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3.8" x14ac:dyDescent="0.25">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3.8" x14ac:dyDescent="0.25">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3.8" x14ac:dyDescent="0.25">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3.8" x14ac:dyDescent="0.25">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3.8" x14ac:dyDescent="0.25">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3.8" x14ac:dyDescent="0.25">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3.8" x14ac:dyDescent="0.25">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3.8" x14ac:dyDescent="0.25">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3.8" x14ac:dyDescent="0.25">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3.8" x14ac:dyDescent="0.25">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3.8" x14ac:dyDescent="0.25">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3.8" x14ac:dyDescent="0.25">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3.8" x14ac:dyDescent="0.25">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3.8" x14ac:dyDescent="0.25">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3.8" x14ac:dyDescent="0.25">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3.8" x14ac:dyDescent="0.25">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3.8" x14ac:dyDescent="0.25">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3.8" x14ac:dyDescent="0.25">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3.8" x14ac:dyDescent="0.25">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3.8" x14ac:dyDescent="0.25">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3.8" x14ac:dyDescent="0.25">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3.8" x14ac:dyDescent="0.25">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3.8" x14ac:dyDescent="0.25">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3.8" x14ac:dyDescent="0.25">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3.8" x14ac:dyDescent="0.25">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3.8" x14ac:dyDescent="0.25">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3.8" x14ac:dyDescent="0.25">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3.8" x14ac:dyDescent="0.25">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3.8" x14ac:dyDescent="0.25">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3.8" x14ac:dyDescent="0.25">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3.8" x14ac:dyDescent="0.25">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3.8" x14ac:dyDescent="0.25">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3.8" x14ac:dyDescent="0.25">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3.8" x14ac:dyDescent="0.25">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3.8" x14ac:dyDescent="0.25">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3.8" x14ac:dyDescent="0.25">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3.8" x14ac:dyDescent="0.25">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3.8" x14ac:dyDescent="0.25">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3.8" x14ac:dyDescent="0.25">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3.8" x14ac:dyDescent="0.25">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3.8" x14ac:dyDescent="0.25">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3.8" x14ac:dyDescent="0.25">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3.8" x14ac:dyDescent="0.25">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3.8" x14ac:dyDescent="0.25">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3.8" x14ac:dyDescent="0.25">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3.8" x14ac:dyDescent="0.25">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3.8" x14ac:dyDescent="0.25">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3.8" x14ac:dyDescent="0.25">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3.8" x14ac:dyDescent="0.25">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3.8" x14ac:dyDescent="0.25">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3.8" x14ac:dyDescent="0.25">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3.8" x14ac:dyDescent="0.25">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3.8" x14ac:dyDescent="0.25">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3.8" x14ac:dyDescent="0.25">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3.8" x14ac:dyDescent="0.25">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3.8" x14ac:dyDescent="0.25">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3.8" x14ac:dyDescent="0.25">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3.8" x14ac:dyDescent="0.25">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3.8" x14ac:dyDescent="0.25">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3.8" x14ac:dyDescent="0.25">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3.8" x14ac:dyDescent="0.25">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3.8" x14ac:dyDescent="0.25">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3.8" x14ac:dyDescent="0.25">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3.8" x14ac:dyDescent="0.25">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3.8" x14ac:dyDescent="0.25">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3.8" x14ac:dyDescent="0.25">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3.8" x14ac:dyDescent="0.25">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3.8" x14ac:dyDescent="0.25">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3.8" x14ac:dyDescent="0.25">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3.8" x14ac:dyDescent="0.25">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3.8" x14ac:dyDescent="0.25">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3.8" x14ac:dyDescent="0.25">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3.8" x14ac:dyDescent="0.25">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3.8" x14ac:dyDescent="0.25">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3.8" x14ac:dyDescent="0.25">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3.8" x14ac:dyDescent="0.25">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3.8" x14ac:dyDescent="0.25">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3.8" x14ac:dyDescent="0.25">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3.8" x14ac:dyDescent="0.25">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5">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5">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5">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5">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5">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5">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5">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5">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5">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5">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5">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5">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5">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5">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5">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5">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5">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5">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5">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5">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5">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5">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5">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5">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5">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5">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5">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5">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5">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5">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5">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5">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5">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5">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5">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5">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5">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5">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5">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5">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5">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5">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5">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5">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5">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5">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5">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5">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5">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1316</v>
      </c>
      <c r="Q2574" s="181"/>
    </row>
    <row r="2575" spans="1:17" x14ac:dyDescent="0.25">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5">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5">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5">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5">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5">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5">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5">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5">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5">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5">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5">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5">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1317</v>
      </c>
      <c r="Q2587" s="181"/>
    </row>
    <row r="2588" spans="1:17" ht="13.8" x14ac:dyDescent="0.25">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3.8" x14ac:dyDescent="0.25">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3.8" x14ac:dyDescent="0.25">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3.8" x14ac:dyDescent="0.25">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3.8" x14ac:dyDescent="0.25">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3.8" x14ac:dyDescent="0.25">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3.8" x14ac:dyDescent="0.25">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3.8" x14ac:dyDescent="0.25">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3.8" x14ac:dyDescent="0.25">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3.8" x14ac:dyDescent="0.25">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3.8" x14ac:dyDescent="0.25">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3.8" x14ac:dyDescent="0.25">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3.8" x14ac:dyDescent="0.25">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3.8" x14ac:dyDescent="0.25">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3.8" x14ac:dyDescent="0.25">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3.8" x14ac:dyDescent="0.25">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3.8" x14ac:dyDescent="0.25">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3.8" x14ac:dyDescent="0.25">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3.8" x14ac:dyDescent="0.25">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3.8" x14ac:dyDescent="0.25">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3.8" x14ac:dyDescent="0.25">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3.8" x14ac:dyDescent="0.25">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3.8" x14ac:dyDescent="0.25">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3.8" x14ac:dyDescent="0.25">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3.8" x14ac:dyDescent="0.25">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3.8" x14ac:dyDescent="0.25">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3.8" x14ac:dyDescent="0.25">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3.8" x14ac:dyDescent="0.25">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3.8" x14ac:dyDescent="0.25">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3.8" x14ac:dyDescent="0.25">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3.8" x14ac:dyDescent="0.25">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3.8" x14ac:dyDescent="0.25">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3.8" x14ac:dyDescent="0.25">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3.8" x14ac:dyDescent="0.25">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3.8" x14ac:dyDescent="0.25">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3.8" x14ac:dyDescent="0.25">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3.8" x14ac:dyDescent="0.25">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3.8" x14ac:dyDescent="0.25">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3.8" x14ac:dyDescent="0.25">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3.8" x14ac:dyDescent="0.25">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3.8" x14ac:dyDescent="0.25">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3.8" x14ac:dyDescent="0.25">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3.8" x14ac:dyDescent="0.25">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3.8" x14ac:dyDescent="0.25">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3.8" x14ac:dyDescent="0.25">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3.8" x14ac:dyDescent="0.25">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3.8" x14ac:dyDescent="0.25">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3.8" x14ac:dyDescent="0.25">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3.8" x14ac:dyDescent="0.25">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3.8" x14ac:dyDescent="0.25">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3.8" x14ac:dyDescent="0.25">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3.8" x14ac:dyDescent="0.25">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3.8" x14ac:dyDescent="0.25">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3.8" x14ac:dyDescent="0.25">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3.8" x14ac:dyDescent="0.25">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3.8" x14ac:dyDescent="0.25">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3.8" x14ac:dyDescent="0.25">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3.8" x14ac:dyDescent="0.25">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3.8" x14ac:dyDescent="0.25">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3.8" x14ac:dyDescent="0.25">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3.8" x14ac:dyDescent="0.25">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3.8" x14ac:dyDescent="0.25">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3.8" x14ac:dyDescent="0.25">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3.8" x14ac:dyDescent="0.25">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3.8" x14ac:dyDescent="0.25">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3.8" x14ac:dyDescent="0.25">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3.8" x14ac:dyDescent="0.25">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3.8" x14ac:dyDescent="0.25">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3.8" x14ac:dyDescent="0.25">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3.8" x14ac:dyDescent="0.25">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3.8" x14ac:dyDescent="0.25">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3.8" x14ac:dyDescent="0.25">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3.8" x14ac:dyDescent="0.25">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3.8" x14ac:dyDescent="0.25">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3.8" x14ac:dyDescent="0.25">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3.8" x14ac:dyDescent="0.25">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3.8" x14ac:dyDescent="0.25">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3.8" x14ac:dyDescent="0.25">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3.8" x14ac:dyDescent="0.25">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3.8" x14ac:dyDescent="0.25">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3.8" x14ac:dyDescent="0.25">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3.8" x14ac:dyDescent="0.25">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3.8" x14ac:dyDescent="0.25">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3.8" x14ac:dyDescent="0.25">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3.8" x14ac:dyDescent="0.25">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3.8" x14ac:dyDescent="0.25">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3.8" x14ac:dyDescent="0.25">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3.8" x14ac:dyDescent="0.25">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3.8" x14ac:dyDescent="0.25">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3.8" x14ac:dyDescent="0.25">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3.8" x14ac:dyDescent="0.25">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3.8" x14ac:dyDescent="0.25">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3.8" x14ac:dyDescent="0.25">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3.8" x14ac:dyDescent="0.25">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3.8" x14ac:dyDescent="0.25">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3.8" x14ac:dyDescent="0.25">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3.8" x14ac:dyDescent="0.25">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3.8" x14ac:dyDescent="0.25">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3.8" x14ac:dyDescent="0.25">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3.8" x14ac:dyDescent="0.25">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3.8" x14ac:dyDescent="0.25">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3.8" x14ac:dyDescent="0.25">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3.8" x14ac:dyDescent="0.25">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3.8" x14ac:dyDescent="0.25">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3.8" x14ac:dyDescent="0.25">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3.8" x14ac:dyDescent="0.25">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3.8" x14ac:dyDescent="0.25">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3.8" x14ac:dyDescent="0.25">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3.8" x14ac:dyDescent="0.25">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3.8" x14ac:dyDescent="0.25">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3.8" x14ac:dyDescent="0.25">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3.8" x14ac:dyDescent="0.25">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3.8" x14ac:dyDescent="0.25">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3.8" x14ac:dyDescent="0.25">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3.8" x14ac:dyDescent="0.25">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3.8" x14ac:dyDescent="0.25">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3.8" x14ac:dyDescent="0.25">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3.8" x14ac:dyDescent="0.25">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3.8" x14ac:dyDescent="0.25">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3.8" x14ac:dyDescent="0.25">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3.8" x14ac:dyDescent="0.25">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3.8" x14ac:dyDescent="0.25">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3.8" x14ac:dyDescent="0.25">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3.8" x14ac:dyDescent="0.25">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3.8" x14ac:dyDescent="0.25">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3.8" x14ac:dyDescent="0.25">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3.8" x14ac:dyDescent="0.25">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3.8" x14ac:dyDescent="0.25">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3.8" x14ac:dyDescent="0.25">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3.8" x14ac:dyDescent="0.25">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3.8" x14ac:dyDescent="0.25">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3.8" x14ac:dyDescent="0.25">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3.8" x14ac:dyDescent="0.25">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3.8" x14ac:dyDescent="0.25">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5">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5">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5">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5">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5">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5">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5">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5">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5">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5">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5">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5">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5">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5">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5">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5">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5">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5">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5">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5">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5">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5">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5">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5">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5">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5">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5">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5">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5">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5">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5">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5">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5">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5">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5">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5">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5">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5">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5">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5">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5">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5">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5">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5">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5">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5">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5">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5">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5">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5">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5">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5">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5">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5">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5">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5">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5">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5">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5">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5">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3.8" x14ac:dyDescent="0.25">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3.8" x14ac:dyDescent="0.25">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3.8" x14ac:dyDescent="0.25">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3.8" x14ac:dyDescent="0.25">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3.8" x14ac:dyDescent="0.25">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3.8" x14ac:dyDescent="0.25">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3.8" x14ac:dyDescent="0.25">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3.8" x14ac:dyDescent="0.25">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3.8" x14ac:dyDescent="0.25">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3.8" x14ac:dyDescent="0.25">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3.8" x14ac:dyDescent="0.25">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3.8" x14ac:dyDescent="0.25">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3.8" x14ac:dyDescent="0.25">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3.8" x14ac:dyDescent="0.25">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3.8" x14ac:dyDescent="0.25">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3.8" x14ac:dyDescent="0.25">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3.8" x14ac:dyDescent="0.25">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3.8" x14ac:dyDescent="0.25">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3.8" x14ac:dyDescent="0.25">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3.8" x14ac:dyDescent="0.25">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3.8" x14ac:dyDescent="0.25">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3.8" x14ac:dyDescent="0.25">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3.8" x14ac:dyDescent="0.25">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3.8" x14ac:dyDescent="0.25">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3.8" x14ac:dyDescent="0.25">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3.8" x14ac:dyDescent="0.25">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3.8" x14ac:dyDescent="0.25">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3.8" x14ac:dyDescent="0.25">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3.8" x14ac:dyDescent="0.25">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3.8" x14ac:dyDescent="0.25">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3.8" x14ac:dyDescent="0.25">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3.8" x14ac:dyDescent="0.25">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3.8" x14ac:dyDescent="0.25">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3.8" x14ac:dyDescent="0.25">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3.8" x14ac:dyDescent="0.25">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3.8" x14ac:dyDescent="0.25">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3.8" x14ac:dyDescent="0.25">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3.8" x14ac:dyDescent="0.25">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3.8" x14ac:dyDescent="0.25">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3.8" x14ac:dyDescent="0.25">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3.8" x14ac:dyDescent="0.25">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3.8" x14ac:dyDescent="0.25">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3.8" x14ac:dyDescent="0.25">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3.8" x14ac:dyDescent="0.25">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3.8" x14ac:dyDescent="0.25">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3.8" x14ac:dyDescent="0.25">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3.8" x14ac:dyDescent="0.25">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3.8" x14ac:dyDescent="0.25">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3.8" x14ac:dyDescent="0.25">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3.8" x14ac:dyDescent="0.25">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3.8" x14ac:dyDescent="0.25">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3.8" x14ac:dyDescent="0.25">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3.8" x14ac:dyDescent="0.25">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3.8" x14ac:dyDescent="0.25">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3.8" x14ac:dyDescent="0.25">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3.8" x14ac:dyDescent="0.25">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3.8" x14ac:dyDescent="0.25">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3.8" x14ac:dyDescent="0.25">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3.8" x14ac:dyDescent="0.25">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3.8" x14ac:dyDescent="0.25">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3.8" x14ac:dyDescent="0.25">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3.8" x14ac:dyDescent="0.25">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3.8" x14ac:dyDescent="0.25">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3.8" x14ac:dyDescent="0.25">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3.8" x14ac:dyDescent="0.25">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3.8" x14ac:dyDescent="0.25">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3.8" x14ac:dyDescent="0.25">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3.8" x14ac:dyDescent="0.25">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3.8" x14ac:dyDescent="0.25">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3.8" x14ac:dyDescent="0.25">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5">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1333</v>
      </c>
      <c r="Q2852" s="181"/>
    </row>
    <row r="2853" spans="1:17" x14ac:dyDescent="0.25">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1334</v>
      </c>
      <c r="Q2853" s="181"/>
    </row>
    <row r="2854" spans="1:17" x14ac:dyDescent="0.25">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5">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5">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5">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5">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5">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5">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1335</v>
      </c>
      <c r="Q2860" s="181"/>
    </row>
    <row r="2861" spans="1:17" x14ac:dyDescent="0.25">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1336</v>
      </c>
      <c r="Q2861" s="181"/>
    </row>
    <row r="2862" spans="1:17" x14ac:dyDescent="0.25">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5">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5">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5">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5">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5">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5">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5">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5">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5">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1337</v>
      </c>
      <c r="Q2871" s="181"/>
    </row>
    <row r="2872" spans="1:17" x14ac:dyDescent="0.25">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1336</v>
      </c>
      <c r="Q2872" s="181"/>
    </row>
    <row r="2873" spans="1:17" x14ac:dyDescent="0.25">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5">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5">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5">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5">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5">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5">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5">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5">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5">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5">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5">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5">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5">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5">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5">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5">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5">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5">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5">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5">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5">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5">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5">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5">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5">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5">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5">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5">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5">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5">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5">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5">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5">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5">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5">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5">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5">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5">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5">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5">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5">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5">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5">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5">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5">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5">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5">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5">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5">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5">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5">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5">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5">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5">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5">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5">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5">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5">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5">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5">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5">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5">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5">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5">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5">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5">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5">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5">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5">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5">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3.8" x14ac:dyDescent="0.25">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3.8" x14ac:dyDescent="0.25">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3.8" x14ac:dyDescent="0.25">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3.8" x14ac:dyDescent="0.25">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3.8" x14ac:dyDescent="0.25">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3.8" x14ac:dyDescent="0.25">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3.8" x14ac:dyDescent="0.25">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3.8" x14ac:dyDescent="0.25">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3.8" x14ac:dyDescent="0.25">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3.8" x14ac:dyDescent="0.25">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3.8" x14ac:dyDescent="0.25">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3.8" x14ac:dyDescent="0.25">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3.8" x14ac:dyDescent="0.25">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3.8" x14ac:dyDescent="0.25">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3.8" x14ac:dyDescent="0.25">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3.8" x14ac:dyDescent="0.25">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3.8" x14ac:dyDescent="0.25">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3.8" x14ac:dyDescent="0.25">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3.8" x14ac:dyDescent="0.25">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3.8" x14ac:dyDescent="0.25">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3.8" x14ac:dyDescent="0.25">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3.8" x14ac:dyDescent="0.25">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3.8" x14ac:dyDescent="0.25">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3.8" x14ac:dyDescent="0.25">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3.8" x14ac:dyDescent="0.25">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3.8" x14ac:dyDescent="0.25">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3.8" x14ac:dyDescent="0.25">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3.8" x14ac:dyDescent="0.25">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3.8" x14ac:dyDescent="0.25">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3.8" x14ac:dyDescent="0.25">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3.8" x14ac:dyDescent="0.25">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3.8" x14ac:dyDescent="0.25">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3.8" x14ac:dyDescent="0.25">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3.8" x14ac:dyDescent="0.25">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3.8" x14ac:dyDescent="0.25">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3.8" x14ac:dyDescent="0.25">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3.8" x14ac:dyDescent="0.25">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3.8" x14ac:dyDescent="0.25">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3.8" x14ac:dyDescent="0.25">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3.8" x14ac:dyDescent="0.25">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3.8" x14ac:dyDescent="0.25">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3.8" x14ac:dyDescent="0.25">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5">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2813</v>
      </c>
      <c r="Q2986" s="181"/>
    </row>
    <row r="2987" spans="1:17" x14ac:dyDescent="0.25">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2813</v>
      </c>
      <c r="Q2987" s="181"/>
    </row>
    <row r="2988" spans="1:17" x14ac:dyDescent="0.25">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2813</v>
      </c>
      <c r="Q2988" s="181"/>
    </row>
    <row r="2989" spans="1:17" x14ac:dyDescent="0.25">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2813</v>
      </c>
      <c r="Q2989" s="181"/>
    </row>
    <row r="2990" spans="1:17" x14ac:dyDescent="0.25">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2813</v>
      </c>
      <c r="Q2990" s="181"/>
    </row>
    <row r="2991" spans="1:17" x14ac:dyDescent="0.25">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2813</v>
      </c>
      <c r="Q2991" s="181"/>
    </row>
    <row r="2992" spans="1:17" x14ac:dyDescent="0.25">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2813</v>
      </c>
      <c r="Q2992" s="181"/>
    </row>
    <row r="2993" spans="1:17" x14ac:dyDescent="0.25">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2813</v>
      </c>
      <c r="Q2993" s="181"/>
    </row>
    <row r="2994" spans="1:17" x14ac:dyDescent="0.25">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2813</v>
      </c>
      <c r="Q2994" s="181"/>
    </row>
    <row r="2995" spans="1:17" x14ac:dyDescent="0.25">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5">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5">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5">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5">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5">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5">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5">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5">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5">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5">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5">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5">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5">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5">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5">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5">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5">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5">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5">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5">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5">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5">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5">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5">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5">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5">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5">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5">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5">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5">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5">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5">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5">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5">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5">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5">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5">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5">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5">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5">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5">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5">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5">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5">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5">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5">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5">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5">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5">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5">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5">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5">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5">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5">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5">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5">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5">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5">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5">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5">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5">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5">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5">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5">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5">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5">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5">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5">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5">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5">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5">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5">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5">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5">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5">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5">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5">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5">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5">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5">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5">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5">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5">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5">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5">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5">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5">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5">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5">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5">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5">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5">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5">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5">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5">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5">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5">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5">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5">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5">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5">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5">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5">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5">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5">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5">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5">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5">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5">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5">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5">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5">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5">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5">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5">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5">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5">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5">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5">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5">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5">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5">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5">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5">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5">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5">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5">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5">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5">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5">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5">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5">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5">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5">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5">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5">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5">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5">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5">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5">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5">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5">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5">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5">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5">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5">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5">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5">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5">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5">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5">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5">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5">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5">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5">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5">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5">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5">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5">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5">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5">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5">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5">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5">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5">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5">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5">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5">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5">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5">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5">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5">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5">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5">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5">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5">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5">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5">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5">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5">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5">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5">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5">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5">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5">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5">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5">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5">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5">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5">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5">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5">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5">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5">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5">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5">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5">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5">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5">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5">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5">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5">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5">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5">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5">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5">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5">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5">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5">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5">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5">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5">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5">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5">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5">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5">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5">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5">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5">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5">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5">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5">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5">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5">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5">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5">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5">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5">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5">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5">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5">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5">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5">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5">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5">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5">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5">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5">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5">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5">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5">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5">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5">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5">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5">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5">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5">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5">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5">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5">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5">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3.8" x14ac:dyDescent="0.25">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3.8" x14ac:dyDescent="0.25">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3.8" x14ac:dyDescent="0.25">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3.8" x14ac:dyDescent="0.25">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3.8" x14ac:dyDescent="0.25">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3.8" x14ac:dyDescent="0.25">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3.8" x14ac:dyDescent="0.25">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3.8" x14ac:dyDescent="0.25">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3.8" x14ac:dyDescent="0.25">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3.8" x14ac:dyDescent="0.25">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3.8" x14ac:dyDescent="0.25">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3.8" x14ac:dyDescent="0.25">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3.8" x14ac:dyDescent="0.25">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3.8" x14ac:dyDescent="0.25">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3.8" x14ac:dyDescent="0.25">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3.8" x14ac:dyDescent="0.25">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3.8" x14ac:dyDescent="0.25">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3.8" x14ac:dyDescent="0.25">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3.8" x14ac:dyDescent="0.25">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3.8" x14ac:dyDescent="0.25">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3.8" x14ac:dyDescent="0.25">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3.8" x14ac:dyDescent="0.25">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3.8" x14ac:dyDescent="0.25">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3.8" x14ac:dyDescent="0.25">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3.8" x14ac:dyDescent="0.25">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3.8" x14ac:dyDescent="0.25">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3.8" x14ac:dyDescent="0.25">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3.8" x14ac:dyDescent="0.25">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3.8" x14ac:dyDescent="0.25">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3.8" x14ac:dyDescent="0.25">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3.8" x14ac:dyDescent="0.25">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3.8" x14ac:dyDescent="0.25">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3.8" x14ac:dyDescent="0.25">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3.8" x14ac:dyDescent="0.25">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3.8" x14ac:dyDescent="0.25">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3.8" x14ac:dyDescent="0.25">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3.8" x14ac:dyDescent="0.25">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3.8" x14ac:dyDescent="0.25">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3.8" x14ac:dyDescent="0.25">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3.8" x14ac:dyDescent="0.25">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3.8" x14ac:dyDescent="0.25">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3.8" x14ac:dyDescent="0.25">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3.8" x14ac:dyDescent="0.25">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3.8" x14ac:dyDescent="0.25">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3.8" x14ac:dyDescent="0.25">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3.8" x14ac:dyDescent="0.25">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3.8" x14ac:dyDescent="0.25">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3.8" x14ac:dyDescent="0.25">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3.8" x14ac:dyDescent="0.25">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3.8" x14ac:dyDescent="0.25">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3.8" x14ac:dyDescent="0.25">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3.8" x14ac:dyDescent="0.25">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3.8" x14ac:dyDescent="0.25">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3.8" x14ac:dyDescent="0.25">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3.8" x14ac:dyDescent="0.25">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3.8" x14ac:dyDescent="0.25">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3.8" x14ac:dyDescent="0.25">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3.8" x14ac:dyDescent="0.25">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3.8" x14ac:dyDescent="0.25">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3.8" x14ac:dyDescent="0.25">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3.8" x14ac:dyDescent="0.25">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3.8" x14ac:dyDescent="0.25">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3.8" x14ac:dyDescent="0.25">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3.8" x14ac:dyDescent="0.25">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3.8" x14ac:dyDescent="0.25">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3.8" x14ac:dyDescent="0.25">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3.8" x14ac:dyDescent="0.25">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3.8" x14ac:dyDescent="0.25">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3.8" x14ac:dyDescent="0.25">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3.8" x14ac:dyDescent="0.25">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3.8" x14ac:dyDescent="0.25">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3.8" x14ac:dyDescent="0.25">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3.8" x14ac:dyDescent="0.25">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3.8" x14ac:dyDescent="0.25">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3.8" x14ac:dyDescent="0.25">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3.8" x14ac:dyDescent="0.25">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3.8" x14ac:dyDescent="0.25">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3.8" x14ac:dyDescent="0.25">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3.8" x14ac:dyDescent="0.25">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3.8" x14ac:dyDescent="0.25">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3.8" x14ac:dyDescent="0.25">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3.8" x14ac:dyDescent="0.25">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3.8" x14ac:dyDescent="0.25">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3.8" x14ac:dyDescent="0.25">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3.8" x14ac:dyDescent="0.25">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3.8" x14ac:dyDescent="0.25">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3.8" x14ac:dyDescent="0.25">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3.8" x14ac:dyDescent="0.25">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3.8" x14ac:dyDescent="0.25">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3.8" x14ac:dyDescent="0.25">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3.8" x14ac:dyDescent="0.25">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3.8" x14ac:dyDescent="0.25">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3.8" x14ac:dyDescent="0.25">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3.8" x14ac:dyDescent="0.25">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3.8" x14ac:dyDescent="0.25">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3.8" x14ac:dyDescent="0.25">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3.8" x14ac:dyDescent="0.25">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3.8" x14ac:dyDescent="0.25">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3.8" x14ac:dyDescent="0.25">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3.8" x14ac:dyDescent="0.25">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3.8" x14ac:dyDescent="0.25">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3.8" x14ac:dyDescent="0.25">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3.8" x14ac:dyDescent="0.25">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3.8" x14ac:dyDescent="0.25">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3.8" x14ac:dyDescent="0.25">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3.8" x14ac:dyDescent="0.25">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3.8" x14ac:dyDescent="0.25">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3.8" x14ac:dyDescent="0.25">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3.8" x14ac:dyDescent="0.25">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3.8" x14ac:dyDescent="0.25">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3.8" x14ac:dyDescent="0.25">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3.8" x14ac:dyDescent="0.25">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3.8" x14ac:dyDescent="0.25">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3.8" x14ac:dyDescent="0.25">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3.8" x14ac:dyDescent="0.25">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3.8" x14ac:dyDescent="0.25">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3.8" x14ac:dyDescent="0.25">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3.8" x14ac:dyDescent="0.25">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3.8" x14ac:dyDescent="0.25">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3.8" x14ac:dyDescent="0.25">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3.8" x14ac:dyDescent="0.25">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3.8" x14ac:dyDescent="0.25">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3.8" x14ac:dyDescent="0.25">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3.8" x14ac:dyDescent="0.25">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3.8" x14ac:dyDescent="0.25">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3.8" x14ac:dyDescent="0.25">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3.8" x14ac:dyDescent="0.25">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3.8" x14ac:dyDescent="0.25">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3.8" x14ac:dyDescent="0.25">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3.8" x14ac:dyDescent="0.25">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3.8" x14ac:dyDescent="0.25">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3.8" x14ac:dyDescent="0.25">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3.8" x14ac:dyDescent="0.25">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3.8" x14ac:dyDescent="0.25">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3.8" x14ac:dyDescent="0.25">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3.8" x14ac:dyDescent="0.25">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3.8" x14ac:dyDescent="0.25">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3.8" x14ac:dyDescent="0.25">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3.8" x14ac:dyDescent="0.25">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3.8" x14ac:dyDescent="0.25">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3.8" x14ac:dyDescent="0.25">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3.8" x14ac:dyDescent="0.25">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3.8" x14ac:dyDescent="0.25">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3.8" x14ac:dyDescent="0.25">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3.8" x14ac:dyDescent="0.25">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3.8" x14ac:dyDescent="0.25">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3.8" x14ac:dyDescent="0.25">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3.8" x14ac:dyDescent="0.25">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3.8" x14ac:dyDescent="0.25">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3.8" x14ac:dyDescent="0.25">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3.8" x14ac:dyDescent="0.25">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3.8" x14ac:dyDescent="0.25">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3.8" x14ac:dyDescent="0.25">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3.8" x14ac:dyDescent="0.25">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3.8" x14ac:dyDescent="0.25">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3.8" x14ac:dyDescent="0.25">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3.8" x14ac:dyDescent="0.25">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3.8" x14ac:dyDescent="0.25">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3.8" x14ac:dyDescent="0.25">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3.8" x14ac:dyDescent="0.25">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3.8" x14ac:dyDescent="0.25">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3.8" x14ac:dyDescent="0.25">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3.8" x14ac:dyDescent="0.25">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3.8" x14ac:dyDescent="0.25">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3.8" x14ac:dyDescent="0.25">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3.8" x14ac:dyDescent="0.25">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3.8" x14ac:dyDescent="0.25">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3.8" x14ac:dyDescent="0.25">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3.8" x14ac:dyDescent="0.25">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3.8" x14ac:dyDescent="0.25">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3.8" x14ac:dyDescent="0.25">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3.8" x14ac:dyDescent="0.25">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3.8" x14ac:dyDescent="0.25">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3.8" x14ac:dyDescent="0.25">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3.8" x14ac:dyDescent="0.25">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3.8" x14ac:dyDescent="0.25">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3.8" x14ac:dyDescent="0.25">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3.8" x14ac:dyDescent="0.25">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3.8" x14ac:dyDescent="0.25">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3.8" x14ac:dyDescent="0.25">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3.8" x14ac:dyDescent="0.25">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3.8" x14ac:dyDescent="0.25">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3.8" x14ac:dyDescent="0.25">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3.8" x14ac:dyDescent="0.25">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3.8" x14ac:dyDescent="0.25">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3.8" x14ac:dyDescent="0.25">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3.8" x14ac:dyDescent="0.25">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3.8" x14ac:dyDescent="0.25">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3.8" x14ac:dyDescent="0.25">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3.8" x14ac:dyDescent="0.25">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3.8" x14ac:dyDescent="0.25">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3.8" x14ac:dyDescent="0.25">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3.8" x14ac:dyDescent="0.25">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3.8" x14ac:dyDescent="0.25">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3.8" x14ac:dyDescent="0.25">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3.8" x14ac:dyDescent="0.25">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3.8" x14ac:dyDescent="0.25">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3.8" x14ac:dyDescent="0.25">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3.8" x14ac:dyDescent="0.25">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3.8" x14ac:dyDescent="0.25">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3.8" x14ac:dyDescent="0.25">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3.8" x14ac:dyDescent="0.25">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3.8" x14ac:dyDescent="0.25">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3.8" x14ac:dyDescent="0.25">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3.8" x14ac:dyDescent="0.25">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3.8" x14ac:dyDescent="0.25">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3.8" x14ac:dyDescent="0.25">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3.8" x14ac:dyDescent="0.25">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3.8" x14ac:dyDescent="0.25">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3.8" x14ac:dyDescent="0.25">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3.8" x14ac:dyDescent="0.25">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3.8" x14ac:dyDescent="0.25">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3.8" x14ac:dyDescent="0.25">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3.8" x14ac:dyDescent="0.25">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3.8" x14ac:dyDescent="0.25">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3.8" x14ac:dyDescent="0.25">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3.8" x14ac:dyDescent="0.25">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3.8" x14ac:dyDescent="0.25">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3.8" x14ac:dyDescent="0.25">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3.8" x14ac:dyDescent="0.25">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3.8" x14ac:dyDescent="0.25">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3.8" x14ac:dyDescent="0.25">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3.8" x14ac:dyDescent="0.25">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3.8" x14ac:dyDescent="0.25">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3.8" x14ac:dyDescent="0.25">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3.8" x14ac:dyDescent="0.25">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3.8" x14ac:dyDescent="0.25">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3.8" x14ac:dyDescent="0.25">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3.8" x14ac:dyDescent="0.25">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3.8" x14ac:dyDescent="0.25">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3.8" x14ac:dyDescent="0.25">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3.8" x14ac:dyDescent="0.25">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3.8" x14ac:dyDescent="0.25">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3.8" x14ac:dyDescent="0.25">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3.8" x14ac:dyDescent="0.25">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3.8" x14ac:dyDescent="0.25">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3.8" x14ac:dyDescent="0.25">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3.8" x14ac:dyDescent="0.25">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3.8" x14ac:dyDescent="0.25">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3.8" x14ac:dyDescent="0.25">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3.8" x14ac:dyDescent="0.25">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3.8" x14ac:dyDescent="0.25">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3.8" x14ac:dyDescent="0.25">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3.8" x14ac:dyDescent="0.25">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3.8" x14ac:dyDescent="0.25">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3.8" x14ac:dyDescent="0.25">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3.8" x14ac:dyDescent="0.25">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3.8" x14ac:dyDescent="0.25">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3.8" x14ac:dyDescent="0.25">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3.8" x14ac:dyDescent="0.25">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3.8" x14ac:dyDescent="0.25">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3.8" x14ac:dyDescent="0.25">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3.8" x14ac:dyDescent="0.25">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3.8" x14ac:dyDescent="0.25">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3.8" x14ac:dyDescent="0.25">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3.8" x14ac:dyDescent="0.25">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3.8" x14ac:dyDescent="0.25">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3.8" x14ac:dyDescent="0.25">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3.8" x14ac:dyDescent="0.25">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3.8" x14ac:dyDescent="0.25">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3.8" x14ac:dyDescent="0.25">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3.8" x14ac:dyDescent="0.25">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3.8" x14ac:dyDescent="0.25">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3.8" x14ac:dyDescent="0.25">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3.8" x14ac:dyDescent="0.25">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3.8" x14ac:dyDescent="0.25">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3.8" x14ac:dyDescent="0.25">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3.8" x14ac:dyDescent="0.25">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3.8" x14ac:dyDescent="0.25">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3.8" x14ac:dyDescent="0.25">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3.8" x14ac:dyDescent="0.25">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3.8" x14ac:dyDescent="0.25">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3.8" x14ac:dyDescent="0.25">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3.8" x14ac:dyDescent="0.25">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3.8" x14ac:dyDescent="0.25">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3.8" x14ac:dyDescent="0.25">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3.8" x14ac:dyDescent="0.25">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3.8" x14ac:dyDescent="0.25">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3.8" x14ac:dyDescent="0.25">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3.8" x14ac:dyDescent="0.25">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3.8" x14ac:dyDescent="0.25">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3.8" x14ac:dyDescent="0.25">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3.8" x14ac:dyDescent="0.25">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3.8" x14ac:dyDescent="0.25">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3.8" x14ac:dyDescent="0.25">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3.8" x14ac:dyDescent="0.25">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3.8" x14ac:dyDescent="0.25">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3.8" x14ac:dyDescent="0.25">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3.8" x14ac:dyDescent="0.25">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3.8" x14ac:dyDescent="0.25">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3.8" x14ac:dyDescent="0.25">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3.8" x14ac:dyDescent="0.25">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3.8" x14ac:dyDescent="0.25">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3.8" x14ac:dyDescent="0.25">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3.8" x14ac:dyDescent="0.25">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3.8" x14ac:dyDescent="0.25">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3.8" x14ac:dyDescent="0.25">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3.8" x14ac:dyDescent="0.25">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3.8" x14ac:dyDescent="0.25">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3.8" x14ac:dyDescent="0.25">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3.8" x14ac:dyDescent="0.25">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3.8" x14ac:dyDescent="0.25">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3.8" x14ac:dyDescent="0.25">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3.8" x14ac:dyDescent="0.25">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3.8" x14ac:dyDescent="0.25">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3.8" x14ac:dyDescent="0.25">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3.8" x14ac:dyDescent="0.25">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3.8" x14ac:dyDescent="0.25">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5">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1318</v>
      </c>
      <c r="Q3555" s="181"/>
    </row>
    <row r="3556" spans="1:17" x14ac:dyDescent="0.25">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5">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5">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5">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5">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5">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5">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5">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1319</v>
      </c>
      <c r="Q3563" s="181"/>
    </row>
    <row r="3564" spans="1:17" x14ac:dyDescent="0.25">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5">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5">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5">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5">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5">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5">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5">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5">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1320</v>
      </c>
      <c r="Q3572" s="181"/>
    </row>
    <row r="3573" spans="1:17" ht="13.8" x14ac:dyDescent="0.25">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3.8" x14ac:dyDescent="0.25">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3.8" x14ac:dyDescent="0.25">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3.8" x14ac:dyDescent="0.25">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3.8" x14ac:dyDescent="0.25">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3.8" x14ac:dyDescent="0.25">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3.8" x14ac:dyDescent="0.25">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3.8" x14ac:dyDescent="0.25">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3.8" x14ac:dyDescent="0.25">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3.8" x14ac:dyDescent="0.25">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3.8" x14ac:dyDescent="0.25">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3.8" x14ac:dyDescent="0.25">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3.8" x14ac:dyDescent="0.25">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3.8" x14ac:dyDescent="0.25">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3.8" x14ac:dyDescent="0.25">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3.8" x14ac:dyDescent="0.25">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3.8" x14ac:dyDescent="0.25">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3.8" x14ac:dyDescent="0.25">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3.8" x14ac:dyDescent="0.25">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3.8" x14ac:dyDescent="0.25">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3.8" x14ac:dyDescent="0.25">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3.8" x14ac:dyDescent="0.25">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3.8" x14ac:dyDescent="0.25">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3.8" x14ac:dyDescent="0.25">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3.8" x14ac:dyDescent="0.25">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3.8" x14ac:dyDescent="0.25">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3.8" x14ac:dyDescent="0.25">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3.8" x14ac:dyDescent="0.25">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3.8" x14ac:dyDescent="0.25">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3.8" x14ac:dyDescent="0.25">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3.8" x14ac:dyDescent="0.25">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3.8" x14ac:dyDescent="0.25">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3.8" x14ac:dyDescent="0.25">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3.8" x14ac:dyDescent="0.25">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3.8" x14ac:dyDescent="0.25">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3.8" x14ac:dyDescent="0.25">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3.8" x14ac:dyDescent="0.25">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3.8" x14ac:dyDescent="0.25">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3.8" x14ac:dyDescent="0.25">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3.8" x14ac:dyDescent="0.25">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3.8" x14ac:dyDescent="0.25">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3.8" x14ac:dyDescent="0.25">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3.8" x14ac:dyDescent="0.25">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3.8" x14ac:dyDescent="0.25">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3.8" x14ac:dyDescent="0.25">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3.8" x14ac:dyDescent="0.25">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3.8" x14ac:dyDescent="0.25">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3.8" x14ac:dyDescent="0.25">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3.8" x14ac:dyDescent="0.25">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3.8" x14ac:dyDescent="0.25">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3.8" x14ac:dyDescent="0.25">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3.8" x14ac:dyDescent="0.25">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3.8" x14ac:dyDescent="0.25">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3.8" x14ac:dyDescent="0.25">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3.8" x14ac:dyDescent="0.25">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3.8" x14ac:dyDescent="0.25">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3.8" x14ac:dyDescent="0.25">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3.8" x14ac:dyDescent="0.25">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3.8" x14ac:dyDescent="0.25">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3.8" x14ac:dyDescent="0.25">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3.8" x14ac:dyDescent="0.25">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3.8" x14ac:dyDescent="0.25">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3.8" x14ac:dyDescent="0.25">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3.8" x14ac:dyDescent="0.25">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3.8" x14ac:dyDescent="0.25">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3.8" x14ac:dyDescent="0.25">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3.8" x14ac:dyDescent="0.25">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3.8" x14ac:dyDescent="0.25">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3.8" x14ac:dyDescent="0.25">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3.8" x14ac:dyDescent="0.25">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3.8" x14ac:dyDescent="0.25">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3.8" x14ac:dyDescent="0.25">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3.8" x14ac:dyDescent="0.25">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3.8" x14ac:dyDescent="0.25">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3.8" x14ac:dyDescent="0.25">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3.8" x14ac:dyDescent="0.25">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3.8" x14ac:dyDescent="0.25">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3.8" x14ac:dyDescent="0.25">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3.8" x14ac:dyDescent="0.25">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3.8" x14ac:dyDescent="0.25">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3.8" x14ac:dyDescent="0.25">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3.8" x14ac:dyDescent="0.25">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3.8" x14ac:dyDescent="0.25">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3.8" x14ac:dyDescent="0.25">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3.8" x14ac:dyDescent="0.25">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3.8" x14ac:dyDescent="0.25">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3.8" x14ac:dyDescent="0.25">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3.8" x14ac:dyDescent="0.25">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3.8" x14ac:dyDescent="0.25">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3.8" x14ac:dyDescent="0.25">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3.8" x14ac:dyDescent="0.25">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3.8" x14ac:dyDescent="0.25">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3.8" x14ac:dyDescent="0.25">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3.8" x14ac:dyDescent="0.25">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3.8" x14ac:dyDescent="0.25">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3.8" x14ac:dyDescent="0.25">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3.8" x14ac:dyDescent="0.25">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3.8" x14ac:dyDescent="0.25">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3.8" x14ac:dyDescent="0.25">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3.8" x14ac:dyDescent="0.25">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3.8" x14ac:dyDescent="0.25">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3.8" x14ac:dyDescent="0.25">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3.8" x14ac:dyDescent="0.25">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3.8" x14ac:dyDescent="0.25">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3.8" x14ac:dyDescent="0.25">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3.8" x14ac:dyDescent="0.25">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3.8" x14ac:dyDescent="0.25">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3.8" x14ac:dyDescent="0.25">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3.8" x14ac:dyDescent="0.25">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3.8" x14ac:dyDescent="0.25">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3.8" x14ac:dyDescent="0.25">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3.8" x14ac:dyDescent="0.25">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3.8" x14ac:dyDescent="0.25">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3.8" x14ac:dyDescent="0.25">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3.8" x14ac:dyDescent="0.25">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3.8" x14ac:dyDescent="0.25">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3.8" x14ac:dyDescent="0.25">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3.8" x14ac:dyDescent="0.25">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3.8" x14ac:dyDescent="0.25">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3.8" x14ac:dyDescent="0.25">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3.8" x14ac:dyDescent="0.25">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3.8" x14ac:dyDescent="0.25">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3.8" x14ac:dyDescent="0.25">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3.8" x14ac:dyDescent="0.25">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3.8" x14ac:dyDescent="0.25">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3.8" x14ac:dyDescent="0.25">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3.8" x14ac:dyDescent="0.25">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3.8" x14ac:dyDescent="0.25">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3.8" x14ac:dyDescent="0.25">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3.8" x14ac:dyDescent="0.25">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3.8" x14ac:dyDescent="0.25">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3.8" x14ac:dyDescent="0.25">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3.8" x14ac:dyDescent="0.25">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3.8" x14ac:dyDescent="0.25">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3.8" x14ac:dyDescent="0.25">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3.8" x14ac:dyDescent="0.25">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3.8" x14ac:dyDescent="0.25">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3.8" x14ac:dyDescent="0.25">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3.8" x14ac:dyDescent="0.25">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3.8" x14ac:dyDescent="0.25">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3.8" x14ac:dyDescent="0.25">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3.8" x14ac:dyDescent="0.25">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3.8" x14ac:dyDescent="0.25">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3.8" x14ac:dyDescent="0.25">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3.8" x14ac:dyDescent="0.25">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3.8" x14ac:dyDescent="0.25">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3.8" x14ac:dyDescent="0.25">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3.8" x14ac:dyDescent="0.25">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3.8" x14ac:dyDescent="0.25">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3.8" x14ac:dyDescent="0.25">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3.8" x14ac:dyDescent="0.25">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3.8" x14ac:dyDescent="0.25">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3.8" x14ac:dyDescent="0.25">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3.8" x14ac:dyDescent="0.25">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3.8" x14ac:dyDescent="0.25">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3.8" x14ac:dyDescent="0.25">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3.8" x14ac:dyDescent="0.25">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3.8" x14ac:dyDescent="0.25">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3.8" x14ac:dyDescent="0.25">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3.8" x14ac:dyDescent="0.25">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3.8" x14ac:dyDescent="0.25">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3.8" x14ac:dyDescent="0.25">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3.8" x14ac:dyDescent="0.25">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3.8" x14ac:dyDescent="0.25">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3.8" x14ac:dyDescent="0.25">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3.8" x14ac:dyDescent="0.25">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3.8" x14ac:dyDescent="0.25">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3.8" x14ac:dyDescent="0.25">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3.8" x14ac:dyDescent="0.25">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3.8" x14ac:dyDescent="0.25">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3.8" x14ac:dyDescent="0.25">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3.8" x14ac:dyDescent="0.25">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3.8" x14ac:dyDescent="0.25">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3.8" x14ac:dyDescent="0.25">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3.8" x14ac:dyDescent="0.25">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3.8" x14ac:dyDescent="0.25">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3.8" x14ac:dyDescent="0.25">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3.8" x14ac:dyDescent="0.25">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3.8" x14ac:dyDescent="0.25">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3.8" x14ac:dyDescent="0.25">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3.8" x14ac:dyDescent="0.25">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3.8" x14ac:dyDescent="0.25">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3.8" x14ac:dyDescent="0.25">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3.8" x14ac:dyDescent="0.25">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3.8" x14ac:dyDescent="0.25">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3.8" x14ac:dyDescent="0.25">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3.8" x14ac:dyDescent="0.25">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3.8" x14ac:dyDescent="0.25">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3.8" x14ac:dyDescent="0.25">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3.8" x14ac:dyDescent="0.25">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3.8" x14ac:dyDescent="0.25">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3.8" x14ac:dyDescent="0.25">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3.8" x14ac:dyDescent="0.25">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3.8" x14ac:dyDescent="0.25">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3.8" x14ac:dyDescent="0.25">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3.8" x14ac:dyDescent="0.25">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3.8" x14ac:dyDescent="0.25">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3.8" x14ac:dyDescent="0.25">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3.8" x14ac:dyDescent="0.25">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3.8" x14ac:dyDescent="0.25">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3.8" x14ac:dyDescent="0.25">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3.8" x14ac:dyDescent="0.25">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3.8" x14ac:dyDescent="0.25">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3.8" x14ac:dyDescent="0.25">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3.8" x14ac:dyDescent="0.25">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3.8" x14ac:dyDescent="0.25">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3.8" x14ac:dyDescent="0.25">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3.8" x14ac:dyDescent="0.25">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3.8" x14ac:dyDescent="0.25">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3.8" x14ac:dyDescent="0.25">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3.8" x14ac:dyDescent="0.25">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3.8" x14ac:dyDescent="0.25">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3.8" x14ac:dyDescent="0.25">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3.8" x14ac:dyDescent="0.25">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3.8" x14ac:dyDescent="0.25">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3.8" x14ac:dyDescent="0.25">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3.8" x14ac:dyDescent="0.25">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3.8" x14ac:dyDescent="0.25">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3.8" x14ac:dyDescent="0.25">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3.8" x14ac:dyDescent="0.25">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3.8" x14ac:dyDescent="0.25">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3.8" x14ac:dyDescent="0.25">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3.8" x14ac:dyDescent="0.25">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3.8" x14ac:dyDescent="0.25">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3.8" x14ac:dyDescent="0.25">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3.8" x14ac:dyDescent="0.25">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3.8" x14ac:dyDescent="0.25">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3.8" x14ac:dyDescent="0.25">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3.8" x14ac:dyDescent="0.25">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3.8" x14ac:dyDescent="0.25">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3.8" x14ac:dyDescent="0.25">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3.8" x14ac:dyDescent="0.25">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3.8" x14ac:dyDescent="0.25">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3.8" x14ac:dyDescent="0.25">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3.8" x14ac:dyDescent="0.25">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3.8" x14ac:dyDescent="0.25">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3.8" x14ac:dyDescent="0.25">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3.8" x14ac:dyDescent="0.25">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3.8" x14ac:dyDescent="0.25">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3.8" x14ac:dyDescent="0.25">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3.8" x14ac:dyDescent="0.25">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3.8" x14ac:dyDescent="0.25">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3.8" x14ac:dyDescent="0.25">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3.8" x14ac:dyDescent="0.25">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3.8" x14ac:dyDescent="0.25">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3.8" x14ac:dyDescent="0.25">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3.8" x14ac:dyDescent="0.25">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3.8" x14ac:dyDescent="0.25">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3.8" x14ac:dyDescent="0.25">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3.8" x14ac:dyDescent="0.25">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3.8" x14ac:dyDescent="0.25">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3.8" x14ac:dyDescent="0.25">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3.8" x14ac:dyDescent="0.25">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3.8" x14ac:dyDescent="0.25">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3.8" x14ac:dyDescent="0.25">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3.8" x14ac:dyDescent="0.25">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3.8" x14ac:dyDescent="0.25">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3.8" x14ac:dyDescent="0.25">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3.8" x14ac:dyDescent="0.25">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3.8" x14ac:dyDescent="0.25">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3.8" x14ac:dyDescent="0.25">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3.8" x14ac:dyDescent="0.25">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3.8" x14ac:dyDescent="0.25">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3.8" x14ac:dyDescent="0.25">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3.8" x14ac:dyDescent="0.25">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3.8" x14ac:dyDescent="0.25">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3.8" x14ac:dyDescent="0.25">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3.8" x14ac:dyDescent="0.25">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3.8" x14ac:dyDescent="0.25">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3.8" x14ac:dyDescent="0.25">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3.8" x14ac:dyDescent="0.25">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3.8" x14ac:dyDescent="0.25">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3.8" x14ac:dyDescent="0.25">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3.8" x14ac:dyDescent="0.25">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3.8" x14ac:dyDescent="0.25">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3.8" x14ac:dyDescent="0.25">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3.8" x14ac:dyDescent="0.25">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3.8" x14ac:dyDescent="0.25">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3.8" x14ac:dyDescent="0.25">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3.8" x14ac:dyDescent="0.25">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3.8" x14ac:dyDescent="0.25">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3.8" x14ac:dyDescent="0.25">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3.8" x14ac:dyDescent="0.25">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3.8" x14ac:dyDescent="0.25">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3.8" x14ac:dyDescent="0.25">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3.8" x14ac:dyDescent="0.25">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3.8" x14ac:dyDescent="0.25">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3.8" x14ac:dyDescent="0.25">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3.8" x14ac:dyDescent="0.25">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3.8" x14ac:dyDescent="0.25">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3.8" x14ac:dyDescent="0.25">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3.8" x14ac:dyDescent="0.25">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3.8" x14ac:dyDescent="0.25">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3.8" x14ac:dyDescent="0.25">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3.8" x14ac:dyDescent="0.25">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3.8" x14ac:dyDescent="0.25">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3.8" x14ac:dyDescent="0.25">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3.8" x14ac:dyDescent="0.25">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3.8" x14ac:dyDescent="0.25">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3.8" x14ac:dyDescent="0.25">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3.8" x14ac:dyDescent="0.25">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3.8" x14ac:dyDescent="0.25">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3.8" x14ac:dyDescent="0.25">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3.8" x14ac:dyDescent="0.25">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3.8" x14ac:dyDescent="0.25">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3.8" x14ac:dyDescent="0.25">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3.8" x14ac:dyDescent="0.25">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3.8" x14ac:dyDescent="0.25">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3.8" x14ac:dyDescent="0.25">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3.8" x14ac:dyDescent="0.25">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3.8" x14ac:dyDescent="0.25">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3.8" x14ac:dyDescent="0.25">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3.8" x14ac:dyDescent="0.25">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3.8" x14ac:dyDescent="0.25">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3.8" x14ac:dyDescent="0.25">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3.8" x14ac:dyDescent="0.25">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3.8" x14ac:dyDescent="0.25">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3.8" x14ac:dyDescent="0.25">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3.8" x14ac:dyDescent="0.25">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3.8" x14ac:dyDescent="0.25">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3.8" x14ac:dyDescent="0.25">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3.8" x14ac:dyDescent="0.25">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3.8" x14ac:dyDescent="0.25">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3.8" x14ac:dyDescent="0.25">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3.8" x14ac:dyDescent="0.25">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3.8" x14ac:dyDescent="0.25">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3.8" x14ac:dyDescent="0.25">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3.8" x14ac:dyDescent="0.25">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3.8" x14ac:dyDescent="0.25">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3.8" x14ac:dyDescent="0.25">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3.8" x14ac:dyDescent="0.25">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3.8" x14ac:dyDescent="0.25">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3.8" x14ac:dyDescent="0.25">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3.8" x14ac:dyDescent="0.25">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3.8" x14ac:dyDescent="0.25">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3.8" x14ac:dyDescent="0.25">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3.8" x14ac:dyDescent="0.25">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3.8" x14ac:dyDescent="0.25">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3.8" x14ac:dyDescent="0.25">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3.8" x14ac:dyDescent="0.25">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3.8" x14ac:dyDescent="0.25">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3.8" x14ac:dyDescent="0.25">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3.8" x14ac:dyDescent="0.25">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3.8" x14ac:dyDescent="0.25">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3.8" x14ac:dyDescent="0.25">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3.8" x14ac:dyDescent="0.25">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3.8" x14ac:dyDescent="0.25">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3.8" x14ac:dyDescent="0.25">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3.8" x14ac:dyDescent="0.25">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3.8" x14ac:dyDescent="0.25">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3.8" x14ac:dyDescent="0.25">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3.8" x14ac:dyDescent="0.25">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3.8" x14ac:dyDescent="0.25">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3.8" x14ac:dyDescent="0.25">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3.8" x14ac:dyDescent="0.25">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3.8" x14ac:dyDescent="0.25">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3.8" x14ac:dyDescent="0.25">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3.8" x14ac:dyDescent="0.25">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3.8" x14ac:dyDescent="0.25">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3.8" x14ac:dyDescent="0.25">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3.8" x14ac:dyDescent="0.25">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3.8" x14ac:dyDescent="0.25">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3.8" x14ac:dyDescent="0.25">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3.8" x14ac:dyDescent="0.25">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3.8" x14ac:dyDescent="0.25">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3.8" x14ac:dyDescent="0.25">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3.8" x14ac:dyDescent="0.25">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3.8" x14ac:dyDescent="0.25">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3.8" x14ac:dyDescent="0.25">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3.8" x14ac:dyDescent="0.25">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3.8" x14ac:dyDescent="0.25">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3.8" x14ac:dyDescent="0.25">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3.8" x14ac:dyDescent="0.25">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3.8" x14ac:dyDescent="0.25">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3.8" x14ac:dyDescent="0.25">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3.8" x14ac:dyDescent="0.25">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3.8" x14ac:dyDescent="0.25">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3.8" x14ac:dyDescent="0.25">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3.8" x14ac:dyDescent="0.25">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3.8" x14ac:dyDescent="0.25">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3.8" x14ac:dyDescent="0.25">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3.8" x14ac:dyDescent="0.25">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3.8" x14ac:dyDescent="0.25">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3.8" x14ac:dyDescent="0.25">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3.8" x14ac:dyDescent="0.25">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3.8" x14ac:dyDescent="0.25">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3.8" x14ac:dyDescent="0.25">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3.8" x14ac:dyDescent="0.25">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3.8" x14ac:dyDescent="0.25">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3.8" x14ac:dyDescent="0.25">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3.8" x14ac:dyDescent="0.25">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3.8" x14ac:dyDescent="0.25">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3.8" x14ac:dyDescent="0.25">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3.8" x14ac:dyDescent="0.25">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3.8" x14ac:dyDescent="0.25">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3.8" x14ac:dyDescent="0.25">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3.8" x14ac:dyDescent="0.25">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3.8" x14ac:dyDescent="0.25">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3.8" x14ac:dyDescent="0.25">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3.8" x14ac:dyDescent="0.25">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3.8" x14ac:dyDescent="0.25">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3.8" x14ac:dyDescent="0.25">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3.8" x14ac:dyDescent="0.25">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3.8" x14ac:dyDescent="0.25">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3.8" x14ac:dyDescent="0.25">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3.8" x14ac:dyDescent="0.25">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3.8" x14ac:dyDescent="0.25">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3.8" x14ac:dyDescent="0.25">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3.8" x14ac:dyDescent="0.25">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3.8" x14ac:dyDescent="0.25">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3.8" x14ac:dyDescent="0.25">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3.8" x14ac:dyDescent="0.25">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3.8" x14ac:dyDescent="0.25">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3.8" x14ac:dyDescent="0.25">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3.8" x14ac:dyDescent="0.25">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3.8" x14ac:dyDescent="0.25">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3.8" x14ac:dyDescent="0.25">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3.8" x14ac:dyDescent="0.25">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3.8" x14ac:dyDescent="0.25">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3.8" x14ac:dyDescent="0.25">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3.8" x14ac:dyDescent="0.25">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3.8" x14ac:dyDescent="0.25">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3.8" x14ac:dyDescent="0.25">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3.8" x14ac:dyDescent="0.25">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3.8" x14ac:dyDescent="0.25">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3.8" x14ac:dyDescent="0.25">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3.8" x14ac:dyDescent="0.25">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3.8" x14ac:dyDescent="0.25">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3.8" x14ac:dyDescent="0.25">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3.8" x14ac:dyDescent="0.25">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3.8" x14ac:dyDescent="0.25">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3.8" x14ac:dyDescent="0.25">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3.8" x14ac:dyDescent="0.25">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3.8" x14ac:dyDescent="0.25">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3.8" x14ac:dyDescent="0.25">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3.8" x14ac:dyDescent="0.25">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3.8" x14ac:dyDescent="0.25">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3.8" x14ac:dyDescent="0.25">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3.8" x14ac:dyDescent="0.25">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3.8" x14ac:dyDescent="0.25">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3.8" x14ac:dyDescent="0.25">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3.8" x14ac:dyDescent="0.25">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3.8" x14ac:dyDescent="0.25">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3.8" x14ac:dyDescent="0.25">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3.8" x14ac:dyDescent="0.25">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3.8" x14ac:dyDescent="0.25">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3.8" x14ac:dyDescent="0.25">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3.8" x14ac:dyDescent="0.25">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3.8" x14ac:dyDescent="0.25">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3.8" x14ac:dyDescent="0.25">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3.8" x14ac:dyDescent="0.25">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3.8" x14ac:dyDescent="0.25">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3.8" x14ac:dyDescent="0.25">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3.8" x14ac:dyDescent="0.25">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3.8" x14ac:dyDescent="0.25">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3.8" x14ac:dyDescent="0.25">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3.8" x14ac:dyDescent="0.25">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3.8" x14ac:dyDescent="0.25">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3.8" x14ac:dyDescent="0.25">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3.8" x14ac:dyDescent="0.25">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3.8" x14ac:dyDescent="0.25">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3.8" x14ac:dyDescent="0.25">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3.8" x14ac:dyDescent="0.25">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3.8" x14ac:dyDescent="0.25">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3.8" x14ac:dyDescent="0.25">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3.8" x14ac:dyDescent="0.25">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3.8" x14ac:dyDescent="0.25">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3.8" x14ac:dyDescent="0.25">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3.8" x14ac:dyDescent="0.25">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3.8" x14ac:dyDescent="0.25">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3.8" x14ac:dyDescent="0.25">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3.8" x14ac:dyDescent="0.25">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3.8" x14ac:dyDescent="0.25">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3.8" x14ac:dyDescent="0.25">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3.8" x14ac:dyDescent="0.25">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3.8" x14ac:dyDescent="0.25">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3.8" x14ac:dyDescent="0.25">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3.8" x14ac:dyDescent="0.25">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3.8" x14ac:dyDescent="0.25">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3.8" x14ac:dyDescent="0.25">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3.8" x14ac:dyDescent="0.25">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3.8" x14ac:dyDescent="0.25">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3.8" x14ac:dyDescent="0.25">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3.8" x14ac:dyDescent="0.25">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3.8" x14ac:dyDescent="0.25">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3.8" x14ac:dyDescent="0.25">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3.8" x14ac:dyDescent="0.25">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3.8" x14ac:dyDescent="0.25">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3.8" x14ac:dyDescent="0.25">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3.8" x14ac:dyDescent="0.25">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3.8" x14ac:dyDescent="0.25">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3.8" x14ac:dyDescent="0.25">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3.8" x14ac:dyDescent="0.25">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3.8" x14ac:dyDescent="0.25">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3.8" x14ac:dyDescent="0.25">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3.8" x14ac:dyDescent="0.25">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3.8" x14ac:dyDescent="0.25">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3.8" x14ac:dyDescent="0.25">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3.8" x14ac:dyDescent="0.25">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3.8" x14ac:dyDescent="0.25">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3.8" x14ac:dyDescent="0.25">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3.8" x14ac:dyDescent="0.25">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3.8" x14ac:dyDescent="0.25">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3.8" x14ac:dyDescent="0.25">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3.8" x14ac:dyDescent="0.25">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3.8" x14ac:dyDescent="0.25">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3.8" x14ac:dyDescent="0.25">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3.8" x14ac:dyDescent="0.25">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3.8" x14ac:dyDescent="0.25">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3.8" x14ac:dyDescent="0.25">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3.8" x14ac:dyDescent="0.25">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3.8" x14ac:dyDescent="0.25">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3.8" x14ac:dyDescent="0.25">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3.8" x14ac:dyDescent="0.25">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3.8" x14ac:dyDescent="0.25">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3.8" x14ac:dyDescent="0.25">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3.8" x14ac:dyDescent="0.25">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3.8" x14ac:dyDescent="0.25">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3.8" x14ac:dyDescent="0.25">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3.8" x14ac:dyDescent="0.25">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3.8" x14ac:dyDescent="0.25">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3.8" x14ac:dyDescent="0.25">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3.8" x14ac:dyDescent="0.25">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3.8" x14ac:dyDescent="0.25">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3.8" x14ac:dyDescent="0.25">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3.8" x14ac:dyDescent="0.25">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3.8" x14ac:dyDescent="0.25">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3.8" x14ac:dyDescent="0.25">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3.8" x14ac:dyDescent="0.25">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3.8" x14ac:dyDescent="0.25">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3.8" x14ac:dyDescent="0.25">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3.8" x14ac:dyDescent="0.25">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3.8" x14ac:dyDescent="0.25">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3.8" x14ac:dyDescent="0.25">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3.8" x14ac:dyDescent="0.25">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3.8" x14ac:dyDescent="0.25">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3.8" x14ac:dyDescent="0.25">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3.8" x14ac:dyDescent="0.25">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3.8" x14ac:dyDescent="0.25">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3.8" x14ac:dyDescent="0.25">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3.8" x14ac:dyDescent="0.25">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3.8" x14ac:dyDescent="0.25">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3.8" x14ac:dyDescent="0.25">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3.8" x14ac:dyDescent="0.25">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3.8" x14ac:dyDescent="0.25">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3.8" x14ac:dyDescent="0.25">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3.8" x14ac:dyDescent="0.25">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3.8" x14ac:dyDescent="0.25">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3.8" x14ac:dyDescent="0.25">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3.8" x14ac:dyDescent="0.25">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3.8" x14ac:dyDescent="0.25">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3.8" x14ac:dyDescent="0.25">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3.8" x14ac:dyDescent="0.25">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3.8" x14ac:dyDescent="0.25">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3.8" x14ac:dyDescent="0.25">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3.8" x14ac:dyDescent="0.25">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3.8" x14ac:dyDescent="0.25">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3.8" x14ac:dyDescent="0.25">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3.8" x14ac:dyDescent="0.25">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3.8" x14ac:dyDescent="0.25">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3.8" x14ac:dyDescent="0.25">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3.8" x14ac:dyDescent="0.25">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3.8" x14ac:dyDescent="0.25">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3.8" x14ac:dyDescent="0.25">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3.8" x14ac:dyDescent="0.25">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3.8" x14ac:dyDescent="0.25">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3.8" x14ac:dyDescent="0.25">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3.8" x14ac:dyDescent="0.25">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3.8" x14ac:dyDescent="0.25">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3.8" x14ac:dyDescent="0.25">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3.8" x14ac:dyDescent="0.25">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3.8" x14ac:dyDescent="0.25">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3.8" x14ac:dyDescent="0.25">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3.8" x14ac:dyDescent="0.25">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3.8" x14ac:dyDescent="0.25">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3.8" x14ac:dyDescent="0.25">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3.8" x14ac:dyDescent="0.25">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3.8" x14ac:dyDescent="0.25">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3.8" x14ac:dyDescent="0.25">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3.8" x14ac:dyDescent="0.25">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3.8" x14ac:dyDescent="0.25">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3.8" x14ac:dyDescent="0.25">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3.8" x14ac:dyDescent="0.25">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3.8" x14ac:dyDescent="0.25">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3.8" x14ac:dyDescent="0.25">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3.8" x14ac:dyDescent="0.25">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3.8" x14ac:dyDescent="0.25">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3.8" x14ac:dyDescent="0.25">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3.8" x14ac:dyDescent="0.25">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3.8" x14ac:dyDescent="0.25">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3.8" x14ac:dyDescent="0.25">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3.8" x14ac:dyDescent="0.25">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3.8" x14ac:dyDescent="0.25">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3.8" x14ac:dyDescent="0.25">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3.8" x14ac:dyDescent="0.25">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3.8" x14ac:dyDescent="0.25">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3.8" x14ac:dyDescent="0.25">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3.8" x14ac:dyDescent="0.25">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3.8" x14ac:dyDescent="0.25">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3.8" x14ac:dyDescent="0.25">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3.8" x14ac:dyDescent="0.25">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3.8" x14ac:dyDescent="0.25">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3.8" x14ac:dyDescent="0.25">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3.8" x14ac:dyDescent="0.25">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3.8" x14ac:dyDescent="0.25">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3.8" x14ac:dyDescent="0.25">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3.8" x14ac:dyDescent="0.25">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3.8" x14ac:dyDescent="0.25">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3.8" x14ac:dyDescent="0.25">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3.8" x14ac:dyDescent="0.25">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3.8" x14ac:dyDescent="0.25">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3.8" x14ac:dyDescent="0.25">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3.8" x14ac:dyDescent="0.25">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3.8" x14ac:dyDescent="0.25">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3.8" x14ac:dyDescent="0.25">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3.8" x14ac:dyDescent="0.25">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3.8" x14ac:dyDescent="0.25">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3.8" x14ac:dyDescent="0.25">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3.8" x14ac:dyDescent="0.25">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3.8" x14ac:dyDescent="0.25">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3.8" x14ac:dyDescent="0.25">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3.8" x14ac:dyDescent="0.25">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3.8" x14ac:dyDescent="0.25">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3.8" x14ac:dyDescent="0.25">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3.8" x14ac:dyDescent="0.25">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3.8" x14ac:dyDescent="0.25">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3.8" x14ac:dyDescent="0.25">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3.8" x14ac:dyDescent="0.25">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3.8" x14ac:dyDescent="0.25">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3.8" x14ac:dyDescent="0.25">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3.8" x14ac:dyDescent="0.25">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3.8" x14ac:dyDescent="0.25">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3.8" x14ac:dyDescent="0.25">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3.8" x14ac:dyDescent="0.25">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3.8" x14ac:dyDescent="0.25">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3.8" x14ac:dyDescent="0.25">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3.8" x14ac:dyDescent="0.25">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3.8" x14ac:dyDescent="0.25">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3.8" x14ac:dyDescent="0.25">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3.8" x14ac:dyDescent="0.25">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3.8" x14ac:dyDescent="0.25">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3.8" x14ac:dyDescent="0.25">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3.8" x14ac:dyDescent="0.25">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3.8" x14ac:dyDescent="0.25">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3.8" x14ac:dyDescent="0.25">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3.8" x14ac:dyDescent="0.25">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3.8" x14ac:dyDescent="0.25">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3.8" x14ac:dyDescent="0.25">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3.8" x14ac:dyDescent="0.25">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3.8" x14ac:dyDescent="0.25">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3.8" x14ac:dyDescent="0.25">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3.8" x14ac:dyDescent="0.25">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3.8" x14ac:dyDescent="0.25">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3.8" x14ac:dyDescent="0.25">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3.8" x14ac:dyDescent="0.25">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3.8" x14ac:dyDescent="0.25">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3.8" x14ac:dyDescent="0.25">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3.8" x14ac:dyDescent="0.25">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3.8" x14ac:dyDescent="0.25">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3.8" x14ac:dyDescent="0.25">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3.8" x14ac:dyDescent="0.25">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3.8" x14ac:dyDescent="0.25">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3.8" x14ac:dyDescent="0.25">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3.8" x14ac:dyDescent="0.25">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3.8" x14ac:dyDescent="0.25">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3.8" x14ac:dyDescent="0.25">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3.8" x14ac:dyDescent="0.25">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3.8" x14ac:dyDescent="0.25">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3.8" x14ac:dyDescent="0.25">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3.8" x14ac:dyDescent="0.25">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3.8" x14ac:dyDescent="0.25">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3.8" x14ac:dyDescent="0.25">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3.8" x14ac:dyDescent="0.25">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3.8" x14ac:dyDescent="0.25">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3.8" x14ac:dyDescent="0.25">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3.8" x14ac:dyDescent="0.25">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3.8" x14ac:dyDescent="0.25">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3.8" x14ac:dyDescent="0.25">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3.8" x14ac:dyDescent="0.25">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3.8" x14ac:dyDescent="0.25">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3.8" x14ac:dyDescent="0.25">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3.8" x14ac:dyDescent="0.25">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3.8" x14ac:dyDescent="0.25">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3.8" x14ac:dyDescent="0.25">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3.8" x14ac:dyDescent="0.25">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3.8" x14ac:dyDescent="0.25">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3.8" x14ac:dyDescent="0.25">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3.8" x14ac:dyDescent="0.25">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3.8" x14ac:dyDescent="0.25">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3.8" x14ac:dyDescent="0.25">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3.8" x14ac:dyDescent="0.25">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3.8" x14ac:dyDescent="0.25">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3.8" x14ac:dyDescent="0.25">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3.8" x14ac:dyDescent="0.25">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3.8" x14ac:dyDescent="0.25">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3.8" x14ac:dyDescent="0.25">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3.8" x14ac:dyDescent="0.25">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3.8" x14ac:dyDescent="0.25">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3.8" x14ac:dyDescent="0.25">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3.8" x14ac:dyDescent="0.25">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3.8" x14ac:dyDescent="0.25">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3.8" x14ac:dyDescent="0.25">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3.8" x14ac:dyDescent="0.25">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3.8" x14ac:dyDescent="0.25">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3.8" x14ac:dyDescent="0.25">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3.8" x14ac:dyDescent="0.25">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3.8" x14ac:dyDescent="0.25">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3.8" x14ac:dyDescent="0.25">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3.8" x14ac:dyDescent="0.25">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3.8" x14ac:dyDescent="0.25">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3.8" x14ac:dyDescent="0.25">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3.8" x14ac:dyDescent="0.25">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3.8" x14ac:dyDescent="0.25">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3.8" x14ac:dyDescent="0.25">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3.8" x14ac:dyDescent="0.25">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3.8" x14ac:dyDescent="0.25">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3.8" x14ac:dyDescent="0.25">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3.8" x14ac:dyDescent="0.25">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3.8" x14ac:dyDescent="0.25">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3.8" x14ac:dyDescent="0.25">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3.8" x14ac:dyDescent="0.25">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3.8" x14ac:dyDescent="0.25">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3.8" x14ac:dyDescent="0.25">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3.8" x14ac:dyDescent="0.25">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3.8" x14ac:dyDescent="0.25">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3.8" x14ac:dyDescent="0.25">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3.8" x14ac:dyDescent="0.25">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3.8" x14ac:dyDescent="0.25">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3.8" x14ac:dyDescent="0.25">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3.8" x14ac:dyDescent="0.25">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3.8" x14ac:dyDescent="0.25">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3.8" x14ac:dyDescent="0.25">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3.8" x14ac:dyDescent="0.25">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3.8" x14ac:dyDescent="0.25">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3.8" x14ac:dyDescent="0.25">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3.8" x14ac:dyDescent="0.25">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3.8" x14ac:dyDescent="0.25">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3.8" x14ac:dyDescent="0.25">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3.8" x14ac:dyDescent="0.25">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3.8" x14ac:dyDescent="0.25">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3.8" x14ac:dyDescent="0.25">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3.8" x14ac:dyDescent="0.25">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3.8" x14ac:dyDescent="0.25">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3.8" x14ac:dyDescent="0.25">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3.8" x14ac:dyDescent="0.25">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3.8" x14ac:dyDescent="0.25">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3.8" x14ac:dyDescent="0.25">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3.8" x14ac:dyDescent="0.25">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3.8" x14ac:dyDescent="0.25">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3.8" x14ac:dyDescent="0.25">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3.8" x14ac:dyDescent="0.25">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3.8" x14ac:dyDescent="0.25">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3.8" x14ac:dyDescent="0.25">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3.8" x14ac:dyDescent="0.25">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3.8" x14ac:dyDescent="0.25">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3.8" x14ac:dyDescent="0.25">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3.8" x14ac:dyDescent="0.25">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3.8" x14ac:dyDescent="0.25">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3.8" x14ac:dyDescent="0.25">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3.8" x14ac:dyDescent="0.25">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3.8" x14ac:dyDescent="0.25">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3.8" x14ac:dyDescent="0.25">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3.8" x14ac:dyDescent="0.25">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3.8" x14ac:dyDescent="0.25">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3.8" x14ac:dyDescent="0.25">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3.8" x14ac:dyDescent="0.25">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3.8" x14ac:dyDescent="0.25">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3.8" x14ac:dyDescent="0.25">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3.8" x14ac:dyDescent="0.25">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3.8" x14ac:dyDescent="0.25">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3.8" x14ac:dyDescent="0.25">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3.8" x14ac:dyDescent="0.25">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3.8" x14ac:dyDescent="0.25">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3.8" x14ac:dyDescent="0.25">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3.8" x14ac:dyDescent="0.25">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3.8" x14ac:dyDescent="0.25">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3.8" x14ac:dyDescent="0.25">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3.8" x14ac:dyDescent="0.25">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3.8" x14ac:dyDescent="0.25">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3.8" x14ac:dyDescent="0.25">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3.8" x14ac:dyDescent="0.25">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3.8" x14ac:dyDescent="0.25">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3.8" x14ac:dyDescent="0.25">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3.8" x14ac:dyDescent="0.25">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3.8" x14ac:dyDescent="0.25">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3.8" x14ac:dyDescent="0.25">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3.8" x14ac:dyDescent="0.25">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3.8" x14ac:dyDescent="0.25">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3.8" x14ac:dyDescent="0.25">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3.8" x14ac:dyDescent="0.25">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3.8" x14ac:dyDescent="0.25">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3.8" x14ac:dyDescent="0.25">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3.8" x14ac:dyDescent="0.25">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3.8" x14ac:dyDescent="0.25">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3.8" x14ac:dyDescent="0.25">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3.8" x14ac:dyDescent="0.25">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3.8" x14ac:dyDescent="0.25">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3.8" x14ac:dyDescent="0.25">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3.8" x14ac:dyDescent="0.25">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3.8" x14ac:dyDescent="0.25">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3.8" x14ac:dyDescent="0.25">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3.8" x14ac:dyDescent="0.25">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3.8" x14ac:dyDescent="0.25">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3.8" x14ac:dyDescent="0.25">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3.8" x14ac:dyDescent="0.25">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3.8" x14ac:dyDescent="0.25">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3.8" x14ac:dyDescent="0.25">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3.8" x14ac:dyDescent="0.25">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3.8" x14ac:dyDescent="0.25">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3.8" x14ac:dyDescent="0.25">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3.8" x14ac:dyDescent="0.25">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3.8" x14ac:dyDescent="0.25">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3.8" x14ac:dyDescent="0.25">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3.8" x14ac:dyDescent="0.25">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3.8" x14ac:dyDescent="0.25">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3.8" x14ac:dyDescent="0.25">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3.8" x14ac:dyDescent="0.25">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3.8" x14ac:dyDescent="0.25">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3.8" x14ac:dyDescent="0.25">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3.8" x14ac:dyDescent="0.25">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3.8" x14ac:dyDescent="0.25">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3.8" x14ac:dyDescent="0.25">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3.8" x14ac:dyDescent="0.25">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3.8" x14ac:dyDescent="0.25">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3.8" x14ac:dyDescent="0.25">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3.8" x14ac:dyDescent="0.25">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3.8" x14ac:dyDescent="0.25">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3.8" x14ac:dyDescent="0.25">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3.8" x14ac:dyDescent="0.25">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3.8" x14ac:dyDescent="0.25">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3.8" x14ac:dyDescent="0.25">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3.8" x14ac:dyDescent="0.25">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3.8" x14ac:dyDescent="0.25">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3.8" x14ac:dyDescent="0.25">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3.8" x14ac:dyDescent="0.25">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3.8" x14ac:dyDescent="0.25">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3.8" x14ac:dyDescent="0.25">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3.8" x14ac:dyDescent="0.25">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3.8" x14ac:dyDescent="0.25">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3.8" x14ac:dyDescent="0.25">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3.8" x14ac:dyDescent="0.25">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3.8" x14ac:dyDescent="0.25">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3.8" x14ac:dyDescent="0.25">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3.8" x14ac:dyDescent="0.25">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3.8" x14ac:dyDescent="0.25">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3.8" x14ac:dyDescent="0.25">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3.8" x14ac:dyDescent="0.25">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3.8" x14ac:dyDescent="0.25">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3.8" x14ac:dyDescent="0.25">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3.8" x14ac:dyDescent="0.25">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3.8" x14ac:dyDescent="0.25">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3.8" x14ac:dyDescent="0.25">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3.8" x14ac:dyDescent="0.25">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3.8" x14ac:dyDescent="0.25">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3.8" x14ac:dyDescent="0.25">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3.8" x14ac:dyDescent="0.25">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3.8" x14ac:dyDescent="0.25">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3.8" x14ac:dyDescent="0.25">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3.8" x14ac:dyDescent="0.25">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3.8" x14ac:dyDescent="0.25">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3.8" x14ac:dyDescent="0.25">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3.8" x14ac:dyDescent="0.25">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3.8" x14ac:dyDescent="0.25">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3.8" x14ac:dyDescent="0.25">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3.8" x14ac:dyDescent="0.25">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3.8" x14ac:dyDescent="0.25">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3.8" x14ac:dyDescent="0.25">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3.8" x14ac:dyDescent="0.25">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3.8" x14ac:dyDescent="0.25">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3.8" x14ac:dyDescent="0.25">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3.8" x14ac:dyDescent="0.25">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3.8" x14ac:dyDescent="0.25">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3.8" x14ac:dyDescent="0.25">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3.8" x14ac:dyDescent="0.25">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3.8" x14ac:dyDescent="0.25">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3.8" x14ac:dyDescent="0.25">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3.8" x14ac:dyDescent="0.25">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3.8" x14ac:dyDescent="0.25">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3.8" x14ac:dyDescent="0.25">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3.8" x14ac:dyDescent="0.25">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3.8" x14ac:dyDescent="0.25">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3.8" x14ac:dyDescent="0.25">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3.8" x14ac:dyDescent="0.25">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3.8" x14ac:dyDescent="0.25">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3.8" x14ac:dyDescent="0.25">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3.8" x14ac:dyDescent="0.25">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3.8" x14ac:dyDescent="0.25">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3.8" x14ac:dyDescent="0.25">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3.8" x14ac:dyDescent="0.25">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3.8" x14ac:dyDescent="0.25">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3.8" x14ac:dyDescent="0.25">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3.8" x14ac:dyDescent="0.25">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3.8" x14ac:dyDescent="0.25">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3.8" x14ac:dyDescent="0.25">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3.8" x14ac:dyDescent="0.25">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3.8" x14ac:dyDescent="0.25">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3.8" x14ac:dyDescent="0.25">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3.8" x14ac:dyDescent="0.25">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3.8" x14ac:dyDescent="0.25">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3.8" x14ac:dyDescent="0.25">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3.8" x14ac:dyDescent="0.25">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3.8" x14ac:dyDescent="0.25">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3.8" x14ac:dyDescent="0.25">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3.8" x14ac:dyDescent="0.25">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3.8" x14ac:dyDescent="0.25">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3.8" x14ac:dyDescent="0.25">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3.8" x14ac:dyDescent="0.25">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3.8" x14ac:dyDescent="0.25">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3.8" x14ac:dyDescent="0.25">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3.8" x14ac:dyDescent="0.25">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3.8" x14ac:dyDescent="0.25">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3.8" x14ac:dyDescent="0.25">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3.8" x14ac:dyDescent="0.25">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3.8" x14ac:dyDescent="0.25">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3.8" x14ac:dyDescent="0.25">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3.8" x14ac:dyDescent="0.25">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3.8" x14ac:dyDescent="0.25">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3.8" x14ac:dyDescent="0.25">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3.8" x14ac:dyDescent="0.25">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3.8" x14ac:dyDescent="0.25">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3.8" x14ac:dyDescent="0.25">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3.8" x14ac:dyDescent="0.25">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3.8" x14ac:dyDescent="0.25">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3.8" x14ac:dyDescent="0.25">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3.8" x14ac:dyDescent="0.25">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3.8" x14ac:dyDescent="0.25">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3.8" x14ac:dyDescent="0.25">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3.8" x14ac:dyDescent="0.25">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3.8" x14ac:dyDescent="0.25">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3.8" x14ac:dyDescent="0.25">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3.8" x14ac:dyDescent="0.25">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3.8" x14ac:dyDescent="0.25">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3.8" x14ac:dyDescent="0.25">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3.8" x14ac:dyDescent="0.25">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3.8" x14ac:dyDescent="0.25">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3.8" x14ac:dyDescent="0.25">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3.8" x14ac:dyDescent="0.25">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3.8" x14ac:dyDescent="0.25">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3.8" x14ac:dyDescent="0.25">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3.8" x14ac:dyDescent="0.25">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3.8" x14ac:dyDescent="0.25">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3.8" x14ac:dyDescent="0.25">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3.8" x14ac:dyDescent="0.25">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3.8" x14ac:dyDescent="0.25">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3.8" x14ac:dyDescent="0.25">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3.8" x14ac:dyDescent="0.25">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3.8" x14ac:dyDescent="0.25">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3.8" x14ac:dyDescent="0.25">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3.8" x14ac:dyDescent="0.25">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3.8" x14ac:dyDescent="0.25">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3.8" x14ac:dyDescent="0.25">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3.8" x14ac:dyDescent="0.25">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3.8" x14ac:dyDescent="0.25">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3.8" x14ac:dyDescent="0.25">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3.8" x14ac:dyDescent="0.25">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3.8" x14ac:dyDescent="0.25">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3.8" x14ac:dyDescent="0.25">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3.8" x14ac:dyDescent="0.25">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3.8" x14ac:dyDescent="0.25">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3.8" x14ac:dyDescent="0.25">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3.8" x14ac:dyDescent="0.25">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3.8" x14ac:dyDescent="0.25">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3.8" x14ac:dyDescent="0.25">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3.8" x14ac:dyDescent="0.25">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3.8" x14ac:dyDescent="0.25">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3.8" x14ac:dyDescent="0.25">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3.8" x14ac:dyDescent="0.25">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3.8" x14ac:dyDescent="0.25">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3.8" x14ac:dyDescent="0.25">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3.8" x14ac:dyDescent="0.25">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3.8" x14ac:dyDescent="0.25">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3.8" x14ac:dyDescent="0.25">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3.8" x14ac:dyDescent="0.25">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3.8" x14ac:dyDescent="0.25">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3.8" x14ac:dyDescent="0.25">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3.8" x14ac:dyDescent="0.25">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3.8" x14ac:dyDescent="0.25">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3.8" x14ac:dyDescent="0.25">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3.8" x14ac:dyDescent="0.25">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3.8" x14ac:dyDescent="0.25">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3.8" x14ac:dyDescent="0.25">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3.8" x14ac:dyDescent="0.25">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3.8" x14ac:dyDescent="0.25">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3.8" x14ac:dyDescent="0.25">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3.8" x14ac:dyDescent="0.25">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3.8" x14ac:dyDescent="0.25">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3.8" x14ac:dyDescent="0.25">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3.8" x14ac:dyDescent="0.25">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3.8" x14ac:dyDescent="0.25">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3.8" x14ac:dyDescent="0.25">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3.8" x14ac:dyDescent="0.25">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3.8" x14ac:dyDescent="0.25">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3.8" x14ac:dyDescent="0.25">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3.8" x14ac:dyDescent="0.25">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3.8" x14ac:dyDescent="0.25">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3.8" x14ac:dyDescent="0.25">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3.8" x14ac:dyDescent="0.25">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3.8" x14ac:dyDescent="0.25">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3.8" x14ac:dyDescent="0.25">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3.8" x14ac:dyDescent="0.25">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3.8" x14ac:dyDescent="0.25">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3.8" x14ac:dyDescent="0.25">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3.8" x14ac:dyDescent="0.25">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3.8" x14ac:dyDescent="0.25">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3.8" x14ac:dyDescent="0.25">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3.8" x14ac:dyDescent="0.25">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3.8" x14ac:dyDescent="0.25">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3.8" x14ac:dyDescent="0.25">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3.8" x14ac:dyDescent="0.25">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3.8" x14ac:dyDescent="0.25">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3.8" x14ac:dyDescent="0.25">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3.8" x14ac:dyDescent="0.25">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3.8" x14ac:dyDescent="0.25">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3.8" x14ac:dyDescent="0.25">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3.8" x14ac:dyDescent="0.25">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3.8" x14ac:dyDescent="0.25">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3.8" x14ac:dyDescent="0.25">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3.8" x14ac:dyDescent="0.25">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3.8" x14ac:dyDescent="0.25">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3.8" x14ac:dyDescent="0.25">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3.8" x14ac:dyDescent="0.25">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3.8" x14ac:dyDescent="0.25">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3.8" x14ac:dyDescent="0.25">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3.8" x14ac:dyDescent="0.25">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3.8" x14ac:dyDescent="0.25">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3.8" x14ac:dyDescent="0.25">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3.8" x14ac:dyDescent="0.25">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3.8" x14ac:dyDescent="0.25">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3.8" x14ac:dyDescent="0.25">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3.8" x14ac:dyDescent="0.25">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3.8" x14ac:dyDescent="0.25">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3.8" x14ac:dyDescent="0.25">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3.8" x14ac:dyDescent="0.25">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3.8" x14ac:dyDescent="0.25">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3.8" x14ac:dyDescent="0.25">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3.8" x14ac:dyDescent="0.25">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3.8" x14ac:dyDescent="0.25">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3.8" x14ac:dyDescent="0.25">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3.8" x14ac:dyDescent="0.25">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3.8" x14ac:dyDescent="0.25">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3.8" x14ac:dyDescent="0.25">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3.8" x14ac:dyDescent="0.25">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3.8" x14ac:dyDescent="0.25">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3.8" x14ac:dyDescent="0.25">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3.8" x14ac:dyDescent="0.25">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3.8" x14ac:dyDescent="0.25">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3.8" x14ac:dyDescent="0.25">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3.8" x14ac:dyDescent="0.25">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3.8" x14ac:dyDescent="0.25">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3.8" x14ac:dyDescent="0.25">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3.8" x14ac:dyDescent="0.25">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3.8" x14ac:dyDescent="0.25">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3.8" x14ac:dyDescent="0.25">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3.8" x14ac:dyDescent="0.25">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3.8" x14ac:dyDescent="0.25">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3.8" x14ac:dyDescent="0.25">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3.8" x14ac:dyDescent="0.25">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3.8" x14ac:dyDescent="0.25">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3.8" x14ac:dyDescent="0.25">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3.8" x14ac:dyDescent="0.25">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3.8" x14ac:dyDescent="0.25">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3.8" x14ac:dyDescent="0.25">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3.8" x14ac:dyDescent="0.25">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3.8" x14ac:dyDescent="0.25">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3.8" x14ac:dyDescent="0.25">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3.8" x14ac:dyDescent="0.25">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3.8" x14ac:dyDescent="0.25">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3.8" x14ac:dyDescent="0.25">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3.8" x14ac:dyDescent="0.25">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3.8" x14ac:dyDescent="0.25">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3.8" x14ac:dyDescent="0.25">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3.8" x14ac:dyDescent="0.25">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3.8" x14ac:dyDescent="0.25">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3.8" x14ac:dyDescent="0.25">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3.8" x14ac:dyDescent="0.25">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3.8" x14ac:dyDescent="0.25">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3.8" x14ac:dyDescent="0.25">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3.8" x14ac:dyDescent="0.25">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3.8" x14ac:dyDescent="0.25">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3.8" x14ac:dyDescent="0.25">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3.8" x14ac:dyDescent="0.25">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3.8" x14ac:dyDescent="0.25">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3.8" x14ac:dyDescent="0.25">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3.8" x14ac:dyDescent="0.25">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3.8" x14ac:dyDescent="0.25">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3.8" x14ac:dyDescent="0.25">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3.8" x14ac:dyDescent="0.25">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3.8" x14ac:dyDescent="0.25">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3.8" x14ac:dyDescent="0.25">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3.8" x14ac:dyDescent="0.25">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3.8" x14ac:dyDescent="0.25">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3.8" x14ac:dyDescent="0.25">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3.8" x14ac:dyDescent="0.25">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5">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5">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5">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5">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5">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5">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5">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5">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5">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5">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5">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5">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5">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5">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5">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5">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5">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5">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5">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5">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5">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5">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5">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5">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5">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5">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5">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5">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5">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5">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5">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5">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5">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5">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5">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5">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5">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5">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5">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5">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5">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5">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5">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5">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5">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5">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5">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5">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5">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5">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5">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5">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5">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5">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5">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5">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5">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5">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5">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5">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5">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5">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5">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5">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5">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5">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5">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5">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5">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5">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5">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5">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5">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5">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5">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5">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5">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5">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5">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5">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5">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5">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5">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5">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5">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5">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5">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5">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5">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5">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5">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5">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5">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5">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5">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5">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5">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5">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5">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5">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5">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5">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5">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5">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5">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5">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5">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5">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5">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5">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5">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5">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5">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5">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5">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5">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5">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5">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5">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5">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5">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5">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5">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5">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5">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5">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5">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5">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5">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5">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5">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5">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5">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5">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5">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5">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5">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5">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5">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5">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5">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5">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5">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5">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5">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5">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5">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5">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5">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5">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5">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5">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5">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5">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5">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5">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5">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5">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5">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5">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5">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5">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5">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5">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5">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5">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5">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5">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5">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5">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5">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5">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5">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5">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5">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5">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5">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5">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5">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5">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5">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5">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5">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5">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5">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5">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5">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5">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5">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5">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5">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5">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5">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5">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5">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5">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5">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5">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5">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5">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5">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5">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5">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5">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5">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5">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5">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5">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5">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5">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5">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5">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5">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5">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5">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5">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5">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5">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5">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5">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5">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5">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5">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5">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5">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5">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5">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5">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5">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5">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5">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5">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5">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5">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5">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5">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5">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5">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5">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5">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5">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5">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5">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5">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5">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5">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5">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5">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5">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5">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5">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5">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5">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5">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5">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5">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5">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5">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5">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5">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5">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5">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5">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5">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5">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5">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5">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5">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5">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5">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5">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5">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5">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5">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5">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5">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5">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5">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5">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5">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5">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5">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5">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5">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5">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5">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5">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5">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5">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5">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5">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5">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5">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5">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5">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5">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5">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5">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5">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5">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5">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5">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5">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5">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5">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5">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5">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5">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5">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5">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5">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5">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5">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5">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5">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5">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5">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5">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5">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5">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5">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5">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5">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5">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5">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5">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5">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5">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5">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5">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5">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5">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5">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5">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5">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5">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5">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5">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5">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5">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5">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5">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5">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5">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5">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5">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5">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5">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5">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5">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5">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5">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5">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1485</v>
      </c>
    </row>
    <row r="5019" spans="1:16" x14ac:dyDescent="0.25">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1485</v>
      </c>
    </row>
    <row r="5020" spans="1:16" x14ac:dyDescent="0.25">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1485</v>
      </c>
    </row>
    <row r="5021" spans="1:16" x14ac:dyDescent="0.25">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1485</v>
      </c>
    </row>
    <row r="5022" spans="1:16" x14ac:dyDescent="0.25">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1485</v>
      </c>
    </row>
    <row r="5023" spans="1:16" x14ac:dyDescent="0.25">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1485</v>
      </c>
    </row>
    <row r="5024" spans="1:16" x14ac:dyDescent="0.25">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1485</v>
      </c>
    </row>
    <row r="5025" spans="1:16" x14ac:dyDescent="0.25">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1485</v>
      </c>
    </row>
    <row r="5026" spans="1:16" x14ac:dyDescent="0.25">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1485</v>
      </c>
    </row>
    <row r="5027" spans="1:16" x14ac:dyDescent="0.25">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1485</v>
      </c>
    </row>
    <row r="5028" spans="1:16" x14ac:dyDescent="0.25">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1485</v>
      </c>
    </row>
    <row r="5029" spans="1:16" x14ac:dyDescent="0.25">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1485</v>
      </c>
    </row>
    <row r="5030" spans="1:16" x14ac:dyDescent="0.25">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1485</v>
      </c>
    </row>
    <row r="5031" spans="1:16" x14ac:dyDescent="0.25">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5">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5">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5">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5">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5">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5">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5">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5">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5">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5">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5">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5">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5">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5">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5">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5">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5">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5">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5">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5">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5">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5">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5">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5">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5">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5">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5">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5">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5">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5">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5">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5">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5">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5">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5">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5">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5">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5">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5">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5">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5">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5">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5">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5">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5">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5">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5">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5">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5">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5">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5">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5">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5">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5">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5">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5">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5">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5">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5">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5">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5">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5">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5">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5">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5">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5">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5">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5">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5">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5">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5">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5">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5">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5">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5">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5">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5">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5">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5">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5">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5">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5">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5">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5">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5">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5">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5">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5">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5">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5">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5">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5">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5">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5">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5">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5">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5">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5">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5">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5">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5">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5">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5">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5">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5">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5">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5">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5">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5">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5">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5">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5">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5">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5">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5">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5">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5">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5">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5">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5">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5">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5">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5">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5">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5">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5">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5">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5">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5">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5">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5">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5">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5">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5">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5">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5">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5">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5">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5">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5">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5">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1486</v>
      </c>
    </row>
    <row r="5173" spans="1:16" x14ac:dyDescent="0.25">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5">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5">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5">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5">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5">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5">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5">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5">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5">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5">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5">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5">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5">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5">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5">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5">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5">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5">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5">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5">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5">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5">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5">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5">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5">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5">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5">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5">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5">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5">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5">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5">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5">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5">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5">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5">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5">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5">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5">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5">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5">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5">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5">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5">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5">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5">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5">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5">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5">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5">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5">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5">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5">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5">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5">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5">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5">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5">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5">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5">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5">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5">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5">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5">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5">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5">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5">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5">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5">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5">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5">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5">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5">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5">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5">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5">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5">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5">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5">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5">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5">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5">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5">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5">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5">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5">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5">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5">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5">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5">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5">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5">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5">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5">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5">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5">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5">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5">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5">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5">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5">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5">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5">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5">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5">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5">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5">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5">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5">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5">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5">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5">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5">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5">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5">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5">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5">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5">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5">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5">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5">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5">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5">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5">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5">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5">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5">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5">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5">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5">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5">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5">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5">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5">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5">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5">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5">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5">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5">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5">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5">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5">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5">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5">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5">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5">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5">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5">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5">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5">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5">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5">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5">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5">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5">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5">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5">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5">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5">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5">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5">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5">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5">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5">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5">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5">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5">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5">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5">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5">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5">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5">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5">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5">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5">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5">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5">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5">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5">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5">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5">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5">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5">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5">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5">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5">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5">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5">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5">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5">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5">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5">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5">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5">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5">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5">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5">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5">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5">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5">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5">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5">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5">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5">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5">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5">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5">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5">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2859</v>
      </c>
    </row>
    <row r="5382" spans="1:14" x14ac:dyDescent="0.25">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2859</v>
      </c>
    </row>
    <row r="5383" spans="1:14" x14ac:dyDescent="0.25">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2859</v>
      </c>
    </row>
    <row r="5384" spans="1:14" x14ac:dyDescent="0.25">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2859</v>
      </c>
    </row>
    <row r="5385" spans="1:14" x14ac:dyDescent="0.25">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2859</v>
      </c>
    </row>
    <row r="5386" spans="1:14" x14ac:dyDescent="0.25">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5">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5">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5">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5">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5">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5">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5">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5">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5">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5">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5">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5">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5">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5">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5">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5">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5">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5">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5">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5">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5">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5">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5">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5">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5">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5">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5">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5">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5">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5">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5">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5">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5">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5">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5">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5">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5">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5">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5">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5">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5">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5">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5">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5">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5">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5">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5">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5">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5">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5">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5">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5">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5">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5">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5">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5">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5">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5">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5">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5">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5">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5">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5">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5">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5">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5">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5">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5">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5">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5">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5">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5">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5">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5">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5">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5">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5">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5">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5">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5">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5">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5">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5">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5">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5">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5">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5">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5">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5">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5">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5">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5">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5">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5">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5">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5">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5">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5">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5">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5">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5">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5">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5">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5">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5">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5">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5">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5">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5">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5">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5">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5">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5">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5">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5">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5">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5">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5">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5">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5">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5">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5">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5">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5">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5">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5">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5">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5">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1322</v>
      </c>
    </row>
    <row r="5515" spans="1:16" x14ac:dyDescent="0.25">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5">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5">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5">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5">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5">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5">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5">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5">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5">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5">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5">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5">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5">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5">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5">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5">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5">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5">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5">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5">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5">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5">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5">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5">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5">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5">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5">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5">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5">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5">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5">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5">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5">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5">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5">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5">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5">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5">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5">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5">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5">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5">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5">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5">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5">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5">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5">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5">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5">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5">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5">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5">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5">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5">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5">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5">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5">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5">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5">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5">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5">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5">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5">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5">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5">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5">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5">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5">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5">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5">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5">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5">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5">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5">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5">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5">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5">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5">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5">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5">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5">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5">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5">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5">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5">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5">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5">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5">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5">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5">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5">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5">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5">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5">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5">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5">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5">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5">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5">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5">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5">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5">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5">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5">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5">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5">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5">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5">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5">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5">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5">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5">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5">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5">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5">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5">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5">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5">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5">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5">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5">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5">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5">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5">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5">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5">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5">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5">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5">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5">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5">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5">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5">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5">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5">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5">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5">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5">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5">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5">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5">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5">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5">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5">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5">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5">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5">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5">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5">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5">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5">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5">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5">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5">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5">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5">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5">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5">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5">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5">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5">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5">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5">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5">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5">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5">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3.8" x14ac:dyDescent="0.25">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3.8" x14ac:dyDescent="0.25">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3.8" x14ac:dyDescent="0.25">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3.8" x14ac:dyDescent="0.25">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3.8" x14ac:dyDescent="0.25">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3.8" x14ac:dyDescent="0.25">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3.8" x14ac:dyDescent="0.25">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3.8" x14ac:dyDescent="0.25">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3.8" x14ac:dyDescent="0.25">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3.8" x14ac:dyDescent="0.25">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3.8" x14ac:dyDescent="0.25">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3.8" x14ac:dyDescent="0.25">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3.8" x14ac:dyDescent="0.25">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3.8" x14ac:dyDescent="0.25">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3.8" x14ac:dyDescent="0.25">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3.8" x14ac:dyDescent="0.25">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3.8" x14ac:dyDescent="0.25">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3.8" x14ac:dyDescent="0.25">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3.8" x14ac:dyDescent="0.25">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3.8" x14ac:dyDescent="0.25">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3.8" x14ac:dyDescent="0.25">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3.8" x14ac:dyDescent="0.25">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3.8" x14ac:dyDescent="0.25">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3.8" x14ac:dyDescent="0.25">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3.8" x14ac:dyDescent="0.25">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3.8" x14ac:dyDescent="0.25">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3.8" x14ac:dyDescent="0.25">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3.8" x14ac:dyDescent="0.25">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3.8" x14ac:dyDescent="0.25">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3.8" x14ac:dyDescent="0.25">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3.8" x14ac:dyDescent="0.25">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3.8" x14ac:dyDescent="0.25">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3.8" x14ac:dyDescent="0.25">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3.8" x14ac:dyDescent="0.25">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3.8" x14ac:dyDescent="0.25">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3.8" x14ac:dyDescent="0.25">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3.8" x14ac:dyDescent="0.25">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3.8" x14ac:dyDescent="0.25">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3.8" x14ac:dyDescent="0.25">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3.8" x14ac:dyDescent="0.25">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3.8" x14ac:dyDescent="0.25">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3.8" x14ac:dyDescent="0.25">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3.8" x14ac:dyDescent="0.25">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3.8" x14ac:dyDescent="0.25">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3.8" x14ac:dyDescent="0.25">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3.8" x14ac:dyDescent="0.25">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3.8" x14ac:dyDescent="0.25">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3.8" x14ac:dyDescent="0.25">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3.8" x14ac:dyDescent="0.25">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3.8" x14ac:dyDescent="0.25">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3.8" x14ac:dyDescent="0.25">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3.8" x14ac:dyDescent="0.25">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3.8" x14ac:dyDescent="0.25">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3.8" x14ac:dyDescent="0.25">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3.8" x14ac:dyDescent="0.25">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3.8" x14ac:dyDescent="0.25">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3.8" x14ac:dyDescent="0.25">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3.8" x14ac:dyDescent="0.25">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3.8" x14ac:dyDescent="0.25">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3.8" x14ac:dyDescent="0.25">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3.8" x14ac:dyDescent="0.25">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3.8" x14ac:dyDescent="0.25">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3.8" x14ac:dyDescent="0.25">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3.8" x14ac:dyDescent="0.25">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3.8" x14ac:dyDescent="0.25">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3.8" x14ac:dyDescent="0.25">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3.8" x14ac:dyDescent="0.25">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3.8" x14ac:dyDescent="0.25">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3.8" x14ac:dyDescent="0.25">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3.8" x14ac:dyDescent="0.25">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3.8" x14ac:dyDescent="0.25">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3.8" x14ac:dyDescent="0.25">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3.8" x14ac:dyDescent="0.25">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3.8" x14ac:dyDescent="0.25">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3.8" x14ac:dyDescent="0.25">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3.8" x14ac:dyDescent="0.25">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3.8" x14ac:dyDescent="0.25">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3.8" x14ac:dyDescent="0.25">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3.8" x14ac:dyDescent="0.25">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3.8" x14ac:dyDescent="0.25">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3.8" x14ac:dyDescent="0.25">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3.8" x14ac:dyDescent="0.25">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3.8" x14ac:dyDescent="0.25">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3.8" x14ac:dyDescent="0.25">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3.8" x14ac:dyDescent="0.25">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3.8" x14ac:dyDescent="0.25">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3.8" x14ac:dyDescent="0.25">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3.8" x14ac:dyDescent="0.25">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3.8" x14ac:dyDescent="0.25">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3.8" x14ac:dyDescent="0.25">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3.8" x14ac:dyDescent="0.25">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3.8" x14ac:dyDescent="0.25">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3.8" x14ac:dyDescent="0.25">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3.8" x14ac:dyDescent="0.25">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3.8" x14ac:dyDescent="0.25">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3.8" x14ac:dyDescent="0.25">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3.8" x14ac:dyDescent="0.25">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3.8" x14ac:dyDescent="0.25">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3.8" x14ac:dyDescent="0.25">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3.8" x14ac:dyDescent="0.25">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3.8" x14ac:dyDescent="0.25">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3.8" x14ac:dyDescent="0.25">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3.8" x14ac:dyDescent="0.25">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3.8" x14ac:dyDescent="0.25">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3.8" x14ac:dyDescent="0.25">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3.8" x14ac:dyDescent="0.25">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3.8" x14ac:dyDescent="0.25">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3.8" x14ac:dyDescent="0.25">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3.8" x14ac:dyDescent="0.25">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3.8" x14ac:dyDescent="0.25">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3.8" x14ac:dyDescent="0.25">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3.8" x14ac:dyDescent="0.25">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3.8" x14ac:dyDescent="0.25">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3.8" x14ac:dyDescent="0.25">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3.8" x14ac:dyDescent="0.25">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3.8" x14ac:dyDescent="0.25">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3.8" x14ac:dyDescent="0.25">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3.8" x14ac:dyDescent="0.25">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3.8" x14ac:dyDescent="0.25">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3.8" x14ac:dyDescent="0.25">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3.8" x14ac:dyDescent="0.25">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3.8" x14ac:dyDescent="0.25">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3.8" x14ac:dyDescent="0.25">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3.8" x14ac:dyDescent="0.25">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3.8" x14ac:dyDescent="0.25">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3.8" x14ac:dyDescent="0.25">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3.8" x14ac:dyDescent="0.25">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3.8" x14ac:dyDescent="0.25">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3.8" x14ac:dyDescent="0.25">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3.8" x14ac:dyDescent="0.25">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3.8" x14ac:dyDescent="0.25">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3.8" x14ac:dyDescent="0.25">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3.8" x14ac:dyDescent="0.25">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3.8" x14ac:dyDescent="0.25">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3.8" x14ac:dyDescent="0.25">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3.8" x14ac:dyDescent="0.25">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3.8" x14ac:dyDescent="0.25">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3.8" x14ac:dyDescent="0.25">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3.8" x14ac:dyDescent="0.25">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3.8" x14ac:dyDescent="0.25">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3.8" x14ac:dyDescent="0.25">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3.8" x14ac:dyDescent="0.25">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3.8" x14ac:dyDescent="0.25">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3.8" x14ac:dyDescent="0.25">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3.8" x14ac:dyDescent="0.25">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3.8" x14ac:dyDescent="0.25">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3.8" x14ac:dyDescent="0.25">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3.8" x14ac:dyDescent="0.25">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3.8" x14ac:dyDescent="0.25">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3.8" x14ac:dyDescent="0.25">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3.8" x14ac:dyDescent="0.25">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3.8" x14ac:dyDescent="0.25">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3.8" x14ac:dyDescent="0.25">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3.8" x14ac:dyDescent="0.25">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3.8" x14ac:dyDescent="0.25">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3.8" x14ac:dyDescent="0.25">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3.8" x14ac:dyDescent="0.25">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3.8" x14ac:dyDescent="0.25">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3.8" x14ac:dyDescent="0.25">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3.8" x14ac:dyDescent="0.25">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3.8" x14ac:dyDescent="0.25">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3.8" x14ac:dyDescent="0.25">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3.8" x14ac:dyDescent="0.25">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3.8" x14ac:dyDescent="0.25">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3.8" x14ac:dyDescent="0.25">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3.8" x14ac:dyDescent="0.25">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3.8" x14ac:dyDescent="0.25">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3.8" x14ac:dyDescent="0.25">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3.8" x14ac:dyDescent="0.25">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3.8" x14ac:dyDescent="0.25">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3.8" x14ac:dyDescent="0.25">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3.8" x14ac:dyDescent="0.25">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3.8" x14ac:dyDescent="0.25">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3.8" x14ac:dyDescent="0.25">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3.8" x14ac:dyDescent="0.25">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3.8" x14ac:dyDescent="0.25">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3.8" x14ac:dyDescent="0.25">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3.8" x14ac:dyDescent="0.25">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3.8" x14ac:dyDescent="0.25">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3.8" x14ac:dyDescent="0.25">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3.8" x14ac:dyDescent="0.25">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3.8" x14ac:dyDescent="0.25">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3.8" x14ac:dyDescent="0.25">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3.8" x14ac:dyDescent="0.25">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3.8" x14ac:dyDescent="0.25">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3.8" x14ac:dyDescent="0.25">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3.8" x14ac:dyDescent="0.25">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3.8" x14ac:dyDescent="0.25">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3.8" x14ac:dyDescent="0.25">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3.8" x14ac:dyDescent="0.25">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3.8" x14ac:dyDescent="0.25">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3.8" x14ac:dyDescent="0.25">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3.8" x14ac:dyDescent="0.25">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3.8" x14ac:dyDescent="0.25">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3.8" x14ac:dyDescent="0.25">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3.8" x14ac:dyDescent="0.25">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3.8" x14ac:dyDescent="0.25">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3.8" x14ac:dyDescent="0.25">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3.8" x14ac:dyDescent="0.25">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3.8" x14ac:dyDescent="0.25">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3.8" x14ac:dyDescent="0.25">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3.8" x14ac:dyDescent="0.25">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3.8" x14ac:dyDescent="0.25">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3.8" x14ac:dyDescent="0.25">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3.8" x14ac:dyDescent="0.25">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3.8" x14ac:dyDescent="0.25">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3.8" x14ac:dyDescent="0.25">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3.8" x14ac:dyDescent="0.25">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3.8" x14ac:dyDescent="0.25">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3.8" x14ac:dyDescent="0.25">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3.8" x14ac:dyDescent="0.25">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3.8" x14ac:dyDescent="0.25">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3.8" x14ac:dyDescent="0.25">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3.8" x14ac:dyDescent="0.25">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3.8" x14ac:dyDescent="0.25">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3.8" x14ac:dyDescent="0.25">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3.8" x14ac:dyDescent="0.25">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3.8" x14ac:dyDescent="0.25">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3.8" x14ac:dyDescent="0.25">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3.8" x14ac:dyDescent="0.25">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3.8" x14ac:dyDescent="0.25">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3.8" x14ac:dyDescent="0.25">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3.8" x14ac:dyDescent="0.25">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3.8" x14ac:dyDescent="0.25">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3.8" x14ac:dyDescent="0.25">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3.8" x14ac:dyDescent="0.25">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3.8" x14ac:dyDescent="0.25">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3.8" x14ac:dyDescent="0.25">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3.8" x14ac:dyDescent="0.25">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3.8" x14ac:dyDescent="0.25">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3.8" x14ac:dyDescent="0.25">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3.8" x14ac:dyDescent="0.25">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3.8" x14ac:dyDescent="0.25">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3.8" x14ac:dyDescent="0.25">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3.8" x14ac:dyDescent="0.25">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3.8" x14ac:dyDescent="0.25">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3.8" x14ac:dyDescent="0.25">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3.8" x14ac:dyDescent="0.25">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3.8" x14ac:dyDescent="0.25">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3.8" x14ac:dyDescent="0.25">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3.8" x14ac:dyDescent="0.25">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3.8" x14ac:dyDescent="0.25">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3.8" x14ac:dyDescent="0.25">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3.8" x14ac:dyDescent="0.25">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3.8" x14ac:dyDescent="0.25">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3.8" x14ac:dyDescent="0.25">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3.8" x14ac:dyDescent="0.25">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3.8" x14ac:dyDescent="0.25">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3.8" x14ac:dyDescent="0.25">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3.8" x14ac:dyDescent="0.25">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3.8" x14ac:dyDescent="0.25">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3.8" x14ac:dyDescent="0.25">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3.8" x14ac:dyDescent="0.25">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3.8" x14ac:dyDescent="0.25">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3.8" x14ac:dyDescent="0.25">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3.8" x14ac:dyDescent="0.25">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3.8" x14ac:dyDescent="0.25">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3.8" x14ac:dyDescent="0.25">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3.8" x14ac:dyDescent="0.25">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3.8" x14ac:dyDescent="0.25">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3.8" x14ac:dyDescent="0.25">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3.8" x14ac:dyDescent="0.25">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3.8" x14ac:dyDescent="0.25">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3.8" x14ac:dyDescent="0.25">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3.8" x14ac:dyDescent="0.25">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3.8" x14ac:dyDescent="0.25">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3.8" x14ac:dyDescent="0.25">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3.8" x14ac:dyDescent="0.25">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3.8" x14ac:dyDescent="0.25">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3.8" x14ac:dyDescent="0.25">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3.8" x14ac:dyDescent="0.25">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3.8" x14ac:dyDescent="0.25">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3.8" x14ac:dyDescent="0.25">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3.8" x14ac:dyDescent="0.25">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3.8" x14ac:dyDescent="0.25">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3.8" x14ac:dyDescent="0.25">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3.8" x14ac:dyDescent="0.25">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3.8" x14ac:dyDescent="0.25">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3.8" x14ac:dyDescent="0.25">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3.8" x14ac:dyDescent="0.25">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3.8" x14ac:dyDescent="0.25">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3.8" x14ac:dyDescent="0.25">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3.8" x14ac:dyDescent="0.25">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3.8" x14ac:dyDescent="0.25">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3.8" x14ac:dyDescent="0.25">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3.8" x14ac:dyDescent="0.25">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3.8" x14ac:dyDescent="0.25">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3.8" x14ac:dyDescent="0.25">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3.8" x14ac:dyDescent="0.25">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3.8" x14ac:dyDescent="0.25">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3.8" x14ac:dyDescent="0.25">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3.8" x14ac:dyDescent="0.25">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3.8" x14ac:dyDescent="0.25">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3.8" x14ac:dyDescent="0.25">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3.8" x14ac:dyDescent="0.25">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3.8" x14ac:dyDescent="0.25">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3.8" x14ac:dyDescent="0.25">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3.8" x14ac:dyDescent="0.25">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3.8" x14ac:dyDescent="0.25">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3.8" x14ac:dyDescent="0.25">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3.8" x14ac:dyDescent="0.25">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3.8" x14ac:dyDescent="0.25">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3.8" x14ac:dyDescent="0.25">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3.8" x14ac:dyDescent="0.25">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3.8" x14ac:dyDescent="0.25">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3.8" x14ac:dyDescent="0.25">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3.8" x14ac:dyDescent="0.25">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3.8" x14ac:dyDescent="0.25">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3.8" x14ac:dyDescent="0.25">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3.8" x14ac:dyDescent="0.25">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3.8" x14ac:dyDescent="0.25">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3.8" x14ac:dyDescent="0.25">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3.8" x14ac:dyDescent="0.25">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3.8" x14ac:dyDescent="0.25">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3.8" x14ac:dyDescent="0.25">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3.8" x14ac:dyDescent="0.25">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3.8" x14ac:dyDescent="0.25">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3.8" x14ac:dyDescent="0.25">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3.8" x14ac:dyDescent="0.25">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3.8" x14ac:dyDescent="0.25">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3.8" x14ac:dyDescent="0.25">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3.8" x14ac:dyDescent="0.25">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3.8" x14ac:dyDescent="0.25">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3.8" x14ac:dyDescent="0.25">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3.8" x14ac:dyDescent="0.25">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3.8" x14ac:dyDescent="0.25">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3.8" x14ac:dyDescent="0.25">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3.8" x14ac:dyDescent="0.25">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3.8" x14ac:dyDescent="0.25">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3.8" x14ac:dyDescent="0.25">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3.8" x14ac:dyDescent="0.25">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3.8" x14ac:dyDescent="0.25">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3.8" x14ac:dyDescent="0.25">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3.8" x14ac:dyDescent="0.25">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3.8" x14ac:dyDescent="0.25">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3.8" x14ac:dyDescent="0.25">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3.8" x14ac:dyDescent="0.25">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3.8" x14ac:dyDescent="0.25">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3.8" x14ac:dyDescent="0.25">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3.8" x14ac:dyDescent="0.25">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3.8" x14ac:dyDescent="0.25">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3.8" x14ac:dyDescent="0.25">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3.8" x14ac:dyDescent="0.25">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3.8" x14ac:dyDescent="0.25">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3.8" x14ac:dyDescent="0.25">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3.8" x14ac:dyDescent="0.25">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3.8" x14ac:dyDescent="0.25">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3.8" x14ac:dyDescent="0.25">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3.8" x14ac:dyDescent="0.25">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3.8" x14ac:dyDescent="0.25">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3.8" x14ac:dyDescent="0.25">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3.8" x14ac:dyDescent="0.25">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3.8" x14ac:dyDescent="0.25">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3.8" x14ac:dyDescent="0.25">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3.8" x14ac:dyDescent="0.25">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3.8" x14ac:dyDescent="0.25">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3.8" x14ac:dyDescent="0.25">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3.8" x14ac:dyDescent="0.25">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3.8" x14ac:dyDescent="0.25">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3.8" x14ac:dyDescent="0.25">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3.8" x14ac:dyDescent="0.25">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3.8" x14ac:dyDescent="0.25">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3.8" x14ac:dyDescent="0.25">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3.8" x14ac:dyDescent="0.25">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3.8" x14ac:dyDescent="0.25">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3.8" x14ac:dyDescent="0.25">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3.8" x14ac:dyDescent="0.25">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3.8" x14ac:dyDescent="0.25">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3.8" x14ac:dyDescent="0.25">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3.8" x14ac:dyDescent="0.25">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3.8" x14ac:dyDescent="0.25">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3.8" x14ac:dyDescent="0.25">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3.8" x14ac:dyDescent="0.25">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3.8" x14ac:dyDescent="0.25">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3.8" x14ac:dyDescent="0.25">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3.8" x14ac:dyDescent="0.25">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3.8" x14ac:dyDescent="0.25">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3.8" x14ac:dyDescent="0.25">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3.8" x14ac:dyDescent="0.25">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3.8" x14ac:dyDescent="0.25">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3.8" x14ac:dyDescent="0.25">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3.8" x14ac:dyDescent="0.25">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3.8" x14ac:dyDescent="0.25">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3.8" x14ac:dyDescent="0.25">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3.8" x14ac:dyDescent="0.25">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3.8" x14ac:dyDescent="0.25">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3.8" x14ac:dyDescent="0.25">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3.8" x14ac:dyDescent="0.25">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3.8" x14ac:dyDescent="0.25">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3.8" x14ac:dyDescent="0.25">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3.8" x14ac:dyDescent="0.25">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3.8" x14ac:dyDescent="0.25">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3.8" x14ac:dyDescent="0.25">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3.8" x14ac:dyDescent="0.25">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3.8" x14ac:dyDescent="0.25">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3.8" x14ac:dyDescent="0.25">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3.8" x14ac:dyDescent="0.25">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3.8" x14ac:dyDescent="0.25">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3.8" x14ac:dyDescent="0.25">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3.8" x14ac:dyDescent="0.25">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3.8" x14ac:dyDescent="0.25">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3.8" x14ac:dyDescent="0.25">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3.8" x14ac:dyDescent="0.25">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3.8" x14ac:dyDescent="0.25">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3.8" x14ac:dyDescent="0.25">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3.8" x14ac:dyDescent="0.25">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3.8" x14ac:dyDescent="0.25">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3.8" x14ac:dyDescent="0.25">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3.8" x14ac:dyDescent="0.25">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3.8" x14ac:dyDescent="0.25">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3.8" x14ac:dyDescent="0.25">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3.8" x14ac:dyDescent="0.25">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3.8" x14ac:dyDescent="0.25">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3.8" x14ac:dyDescent="0.25">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3.8" x14ac:dyDescent="0.25">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3.8" x14ac:dyDescent="0.25">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3.8" x14ac:dyDescent="0.25">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3.8" x14ac:dyDescent="0.25">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3.8" x14ac:dyDescent="0.25">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3.8" x14ac:dyDescent="0.25">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3.8" x14ac:dyDescent="0.25">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3.8" x14ac:dyDescent="0.25">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3.8" x14ac:dyDescent="0.25">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3.8" x14ac:dyDescent="0.25">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3.8" x14ac:dyDescent="0.25">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3.8" x14ac:dyDescent="0.25">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3.8" x14ac:dyDescent="0.25">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3.8" x14ac:dyDescent="0.25">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3.8" x14ac:dyDescent="0.25">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3.8" x14ac:dyDescent="0.25">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3.8" x14ac:dyDescent="0.25">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3.8" x14ac:dyDescent="0.25">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3.8" x14ac:dyDescent="0.25">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3.8" x14ac:dyDescent="0.25">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3.8" x14ac:dyDescent="0.25">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3.8" x14ac:dyDescent="0.25">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3.8" x14ac:dyDescent="0.25">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3.8" x14ac:dyDescent="0.25">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3.8" x14ac:dyDescent="0.25">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3.8" x14ac:dyDescent="0.25">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3.8" x14ac:dyDescent="0.25">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3.8" x14ac:dyDescent="0.25">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3.8" x14ac:dyDescent="0.25">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3.8" x14ac:dyDescent="0.25">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3.8" x14ac:dyDescent="0.25">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3.8" x14ac:dyDescent="0.25">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3.8" x14ac:dyDescent="0.25">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3.8" x14ac:dyDescent="0.25">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3.8" x14ac:dyDescent="0.25">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3.8" x14ac:dyDescent="0.25">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3.8" x14ac:dyDescent="0.25">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3.8" x14ac:dyDescent="0.25">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3.8" x14ac:dyDescent="0.25">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3.8" x14ac:dyDescent="0.25">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3.8" x14ac:dyDescent="0.25">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3.8" x14ac:dyDescent="0.25">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3.8" x14ac:dyDescent="0.25">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3.8" x14ac:dyDescent="0.25">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3.8" x14ac:dyDescent="0.25">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3.8" x14ac:dyDescent="0.25">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3.8" x14ac:dyDescent="0.25">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3.8" x14ac:dyDescent="0.25">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3.8" x14ac:dyDescent="0.25">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3.8" x14ac:dyDescent="0.25">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3.8" x14ac:dyDescent="0.25">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3.8" x14ac:dyDescent="0.25">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3.8" x14ac:dyDescent="0.25">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3.8" x14ac:dyDescent="0.25">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3.8" x14ac:dyDescent="0.25">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3.8" x14ac:dyDescent="0.25">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3.8" x14ac:dyDescent="0.25">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3.8" x14ac:dyDescent="0.25">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3.8" x14ac:dyDescent="0.25">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3.8" x14ac:dyDescent="0.25">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3.8" x14ac:dyDescent="0.25">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3.8" x14ac:dyDescent="0.25">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3.8" x14ac:dyDescent="0.25">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3.8" x14ac:dyDescent="0.25">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3.8" x14ac:dyDescent="0.25">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3.8" x14ac:dyDescent="0.25">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3.8" x14ac:dyDescent="0.25">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3.8" x14ac:dyDescent="0.25">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3.8" x14ac:dyDescent="0.25">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3.8" x14ac:dyDescent="0.25">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3.8" x14ac:dyDescent="0.25">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3.8" x14ac:dyDescent="0.25">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3.8" x14ac:dyDescent="0.25">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3.8" x14ac:dyDescent="0.25">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3.8" x14ac:dyDescent="0.25">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3.8" x14ac:dyDescent="0.25">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3.8" x14ac:dyDescent="0.25">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3.8" x14ac:dyDescent="0.25">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3.8" x14ac:dyDescent="0.25">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3.8" x14ac:dyDescent="0.25">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3.8" x14ac:dyDescent="0.25">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3.8" x14ac:dyDescent="0.25">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3.8" x14ac:dyDescent="0.25">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3.8" x14ac:dyDescent="0.25">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3.8" x14ac:dyDescent="0.25">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3.8" x14ac:dyDescent="0.25">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3.8" x14ac:dyDescent="0.25">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3.8" x14ac:dyDescent="0.25">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3.8" x14ac:dyDescent="0.25">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3.8" x14ac:dyDescent="0.25">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3.8" x14ac:dyDescent="0.25">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3.8" x14ac:dyDescent="0.25">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3.8" x14ac:dyDescent="0.25">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3.8" x14ac:dyDescent="0.25">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3.8" x14ac:dyDescent="0.25">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3.8" x14ac:dyDescent="0.25">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3.8" x14ac:dyDescent="0.25">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3.8" x14ac:dyDescent="0.25">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3.8" x14ac:dyDescent="0.25">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3.8" x14ac:dyDescent="0.25">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3.8" x14ac:dyDescent="0.25">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3.8" x14ac:dyDescent="0.25">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3.8" x14ac:dyDescent="0.25">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3.8" x14ac:dyDescent="0.25">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3.8" x14ac:dyDescent="0.25">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3.8" x14ac:dyDescent="0.25">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3.8" x14ac:dyDescent="0.25">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3.8" x14ac:dyDescent="0.25">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3.8" x14ac:dyDescent="0.25">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3.8" x14ac:dyDescent="0.25">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3.8" x14ac:dyDescent="0.25">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3.8" x14ac:dyDescent="0.25">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3.8" x14ac:dyDescent="0.25">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3.8" x14ac:dyDescent="0.25">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3.8" x14ac:dyDescent="0.25">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3.8" x14ac:dyDescent="0.25">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3.8" x14ac:dyDescent="0.25">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3.8" x14ac:dyDescent="0.25">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3.8" x14ac:dyDescent="0.25">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3.8" x14ac:dyDescent="0.25">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3.8" x14ac:dyDescent="0.25">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3.8" x14ac:dyDescent="0.25">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3.8" x14ac:dyDescent="0.25">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3.8" x14ac:dyDescent="0.25">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3.8" x14ac:dyDescent="0.25">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3.8" x14ac:dyDescent="0.25">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3.8" x14ac:dyDescent="0.25">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3.8" x14ac:dyDescent="0.25">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3.8" x14ac:dyDescent="0.25">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3.8" x14ac:dyDescent="0.25">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3.8" x14ac:dyDescent="0.25">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3.8" x14ac:dyDescent="0.25">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3.8" x14ac:dyDescent="0.25">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3.8" x14ac:dyDescent="0.25">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3.8" x14ac:dyDescent="0.25">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3.8" x14ac:dyDescent="0.25">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3.8" x14ac:dyDescent="0.25">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3.8" x14ac:dyDescent="0.25">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3.8" x14ac:dyDescent="0.25">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3.8" x14ac:dyDescent="0.25">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3.8" x14ac:dyDescent="0.25">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3.8" x14ac:dyDescent="0.25">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3.8" x14ac:dyDescent="0.25">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3.8" x14ac:dyDescent="0.25">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3.8" x14ac:dyDescent="0.25">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3.8" x14ac:dyDescent="0.25">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3.8" x14ac:dyDescent="0.25">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3.8" x14ac:dyDescent="0.25">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3.8" x14ac:dyDescent="0.25">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3.8" x14ac:dyDescent="0.25">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3.8" x14ac:dyDescent="0.25">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3.8" x14ac:dyDescent="0.25">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3.8" x14ac:dyDescent="0.25">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3.8" x14ac:dyDescent="0.25">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3.8" x14ac:dyDescent="0.25">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3.8" x14ac:dyDescent="0.25">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3.8" x14ac:dyDescent="0.25">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3.8" x14ac:dyDescent="0.25">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3.8" x14ac:dyDescent="0.25">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3.8" x14ac:dyDescent="0.25">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3.8" x14ac:dyDescent="0.25">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3.8" x14ac:dyDescent="0.25">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3.8" x14ac:dyDescent="0.25">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3.8" x14ac:dyDescent="0.25">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3.8" x14ac:dyDescent="0.25">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3.8" x14ac:dyDescent="0.25">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3.8" x14ac:dyDescent="0.25">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3.8" x14ac:dyDescent="0.25">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3.8" x14ac:dyDescent="0.25">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3.8" x14ac:dyDescent="0.25">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3.8" x14ac:dyDescent="0.25">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3.8" x14ac:dyDescent="0.25">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3.8" x14ac:dyDescent="0.25">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3.8" x14ac:dyDescent="0.25">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3.8" x14ac:dyDescent="0.25">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3.8" x14ac:dyDescent="0.25">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5">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5">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5">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5">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5">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5">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5">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5">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5">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5">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5">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5">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5">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5">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5">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5">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5">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5">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5">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5">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5">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5">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5">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5">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5">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5">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5">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5">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5">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5">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5">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5">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5">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5">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5">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5">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5">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5">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5">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5">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5">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5">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5">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5">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5">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5">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5">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5">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5">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5">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5">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5">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5">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5">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5">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5">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5">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5">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5">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5">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5">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5">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5">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5">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5">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5">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5">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5">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5">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5">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5">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5">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5">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2583</v>
      </c>
    </row>
    <row r="6345" spans="1:16" x14ac:dyDescent="0.25">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2583</v>
      </c>
    </row>
    <row r="6346" spans="1:16" x14ac:dyDescent="0.25">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2583</v>
      </c>
    </row>
    <row r="6347" spans="1:16" x14ac:dyDescent="0.25">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2583</v>
      </c>
    </row>
    <row r="6348" spans="1:16" x14ac:dyDescent="0.25">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2583</v>
      </c>
    </row>
    <row r="6349" spans="1:16" x14ac:dyDescent="0.25">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2583</v>
      </c>
    </row>
    <row r="6350" spans="1:16" x14ac:dyDescent="0.25">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2583</v>
      </c>
    </row>
    <row r="6351" spans="1:16" x14ac:dyDescent="0.25">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2583</v>
      </c>
    </row>
    <row r="6352" spans="1:16" x14ac:dyDescent="0.25">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2583</v>
      </c>
    </row>
    <row r="6353" spans="1:16" x14ac:dyDescent="0.25">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2583</v>
      </c>
    </row>
    <row r="6354" spans="1:16" x14ac:dyDescent="0.25">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5">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5">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5">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5">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5">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5">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5">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5">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5">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5">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5">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5">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5">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5">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5">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5">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5">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5">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5">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5">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5">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5">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5">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5">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5">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5">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5">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5">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5">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5">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5">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5">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5">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5">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5">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5">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5">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5">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5">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5">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5">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5">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5">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5">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5">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5">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5">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5">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5">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5">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5">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5">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5">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5">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5">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5">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5">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5">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5">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5">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5">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5">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5">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5">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5">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5">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5">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5">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5">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5">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5">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5">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5">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5">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5">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5">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5">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5">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5">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5">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5">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5">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5">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5">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5">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5">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5">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5">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5">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5">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5">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5">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5">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5">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5">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5">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5">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5">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5">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5">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5">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5">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5">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5">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5">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5">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5">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5">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5">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5">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5">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5">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5">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5">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5">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5">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5">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5">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5">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5">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5">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5">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5">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5">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5">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5">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5">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5">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5">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5">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5">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5">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5">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5">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5">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5">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5">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5">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5">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5">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5">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5">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5">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5">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5">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5">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5">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5">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5">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5">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5">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5">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5">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5">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5">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5">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5">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5">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5">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5">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5">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5">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5">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5">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5">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5">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5">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5">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5">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5">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5">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5">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5">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5">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5">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5">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5">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5">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5">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5">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5">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5">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5">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5">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5">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5">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5">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5">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5">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5">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5">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5">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5">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5">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5">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5">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5">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5">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5">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5">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5">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5">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5">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5">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5">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5">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5">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5">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5">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5">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5">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5">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5">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5">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5">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5">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5">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5">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5">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5">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5">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5">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5">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5">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5">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5">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5">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5">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5">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5">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5">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5">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5">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5">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5">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5">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5">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5">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5">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5">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5">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5">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5">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5">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5">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5">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5">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5">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5">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5">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5">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5">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5">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5">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5">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5">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5">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5">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5">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5">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5">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5">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5">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5">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5">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5">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5">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5">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5">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5">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5">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5">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5">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5">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5">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5">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5">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5">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5">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5">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5">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5">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5">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5">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5">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5">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5">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5">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5">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5">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5">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5">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5">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5">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5">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5">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5">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5">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5">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5">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5">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5">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5">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5">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5">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5">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5">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5">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5">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5">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5">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5">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5">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5">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5">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5">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5">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5">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5">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5">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5">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5">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5">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5">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5">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5">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5">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5">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5">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5">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5">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5">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5">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5">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5">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5">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5">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5">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5">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5">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5">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5">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5">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5">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5">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5">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5">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5">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5">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5">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5">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5">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5">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5">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5">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5">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5">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5">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5">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5">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5">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5">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5">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5">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5">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5">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5">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5">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5">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5">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5">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5">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5">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5">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5">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5">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5">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5">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5">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5">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5">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5">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5">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5">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5">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5">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5">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5">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5">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5">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5">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5">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5">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5">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5">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5">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5">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5">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5">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5">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5">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5">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5">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5">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5">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5">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5">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5">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5">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5">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5">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5">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5">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5">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5">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5">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5">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5">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5">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5">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5">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5">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5">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5">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5">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5">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5">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5">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5">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5">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5">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5">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5">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5">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5">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5">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5">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5">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5">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5">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5">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5">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5">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5">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5">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5">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5">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5">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5">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5">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5">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5">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5">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5">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5">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5">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5">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5">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5">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5">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5">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5">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5">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5">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5">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5">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5">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5">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5">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5">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5">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5">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5">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5">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5">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5">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5">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5">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5">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5">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5">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5">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5">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5">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5">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5">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5">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5">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5">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5">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5">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5">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5">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5">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5">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5">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5">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5">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5">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5">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5">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5">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5">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5">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5">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5">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5">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5">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5">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5">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5">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5">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5">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5">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5">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5">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5">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5">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5">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5">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5">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5">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5">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5">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5">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5">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5">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5">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5">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5">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5">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5">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5">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5">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5">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5">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5">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5">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5">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5">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5">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5">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5">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5">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5">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5">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5">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5">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5">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5">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5">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5">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5">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5">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5">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5">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5">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5">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5">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5">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5">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5">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5">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5">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5">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5">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5">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5">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5">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5">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5">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5">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5">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5">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5">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5">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5">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5">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5">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5">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5">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5">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5">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5">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5">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5">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5">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5">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5">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5">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5">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5">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5">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5">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5">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5">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5">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5">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5">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5">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5">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5">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5">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5">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5">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5">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5">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5">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5">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5">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5">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5">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5">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5">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5">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5">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5">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5">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5">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5">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5">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5">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5">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5">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5">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5">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5">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5">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5">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5">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5">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5">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5">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5">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5">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5">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5">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5">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5">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5">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5">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5">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5">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5">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5">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5">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5">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5">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5">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5">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5">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5">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5">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5">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5">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5">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5">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5">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5">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5">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5">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5">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5">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5">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5">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5">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5">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5">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5">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5">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5">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5">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5">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5">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5">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5">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5">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5">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5">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5">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5">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5">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5">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5">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5">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5">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5">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5">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5">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5">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5">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5">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5">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5">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5">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5">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5">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5">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5">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5">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5">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5">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5">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5">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5">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5">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5">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5">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5">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5">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5">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5">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5">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5">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5">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5">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5">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5">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5">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5">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5">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5">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5">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5">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5">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5">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5">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5">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5">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5">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5">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5">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5">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5">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5">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5">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5">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5">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5">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5">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5">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5">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5">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5">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5">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5">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5">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5">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5">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5">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5">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5">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5">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5">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5">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5">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5">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5">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5">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5">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5">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5">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5">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5">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5">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5">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5">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5">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5">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5">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5">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5">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5">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5">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5">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5">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5">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5">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5">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5">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5">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5">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5">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5">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5">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5">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5">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5">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5">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5">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5">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5">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5">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5">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5">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5">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5">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5">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5">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5">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5">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5">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5">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5">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5">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5">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5">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5">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5">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5">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5">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5">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5">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5">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5">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5">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5">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5">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5">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5">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5">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5">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5">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5">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5">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5">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5">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5">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5">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5">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5">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5">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5">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5">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5">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5">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5">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5">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5">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5">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5">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5">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5">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5">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5">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5">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5">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5">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5">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5">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5">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5">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5">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5">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5">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5">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2583</v>
      </c>
    </row>
    <row r="7211" spans="1:16" x14ac:dyDescent="0.25">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2583</v>
      </c>
    </row>
    <row r="7212" spans="1:16" x14ac:dyDescent="0.25">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2583</v>
      </c>
    </row>
    <row r="7213" spans="1:16" x14ac:dyDescent="0.25">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2583</v>
      </c>
    </row>
    <row r="7214" spans="1:16" x14ac:dyDescent="0.25">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2583</v>
      </c>
    </row>
    <row r="7215" spans="1:16" x14ac:dyDescent="0.25">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2583</v>
      </c>
    </row>
    <row r="7216" spans="1:16" x14ac:dyDescent="0.25">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2583</v>
      </c>
    </row>
    <row r="7217" spans="1:16" x14ac:dyDescent="0.25">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2583</v>
      </c>
    </row>
    <row r="7218" spans="1:16" x14ac:dyDescent="0.25">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2583</v>
      </c>
    </row>
    <row r="7219" spans="1:16" x14ac:dyDescent="0.25">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2583</v>
      </c>
    </row>
    <row r="7220" spans="1:16" x14ac:dyDescent="0.25">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2583</v>
      </c>
    </row>
    <row r="7221" spans="1:16" x14ac:dyDescent="0.25">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5">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5">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5">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5">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5">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5">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5">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5">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5">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5">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5">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5">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5">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5">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5">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5">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5">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5">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5">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5">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5">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5">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5">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5">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5">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5">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5">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5">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5">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5">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5">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5">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5">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5">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5">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5">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5">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5">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5">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5">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5">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5">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5">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1207</v>
      </c>
      <c r="K7264" s="41" t="s">
        <v>115</v>
      </c>
      <c r="L7264" s="193">
        <v>0.77654230000000002</v>
      </c>
      <c r="M7264" s="52" t="s">
        <v>1207</v>
      </c>
      <c r="N7264" s="52" t="s">
        <v>116</v>
      </c>
      <c r="P7264" s="42" t="s">
        <v>2195</v>
      </c>
    </row>
    <row r="7265" spans="1:16" x14ac:dyDescent="0.25">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1207</v>
      </c>
      <c r="K7265" s="41" t="s">
        <v>115</v>
      </c>
      <c r="L7265" s="193">
        <v>0.97565650000000004</v>
      </c>
      <c r="M7265" s="52" t="s">
        <v>1207</v>
      </c>
      <c r="N7265" s="52" t="s">
        <v>116</v>
      </c>
      <c r="P7265" s="42" t="s">
        <v>2195</v>
      </c>
    </row>
    <row r="7266" spans="1:16" x14ac:dyDescent="0.25">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1207</v>
      </c>
      <c r="K7266" s="41" t="s">
        <v>115</v>
      </c>
      <c r="L7266" s="193">
        <v>0.75666549999999999</v>
      </c>
      <c r="M7266" s="52" t="s">
        <v>1207</v>
      </c>
      <c r="N7266" s="52" t="s">
        <v>116</v>
      </c>
      <c r="P7266" s="42" t="s">
        <v>2195</v>
      </c>
    </row>
    <row r="7267" spans="1:16" x14ac:dyDescent="0.25">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1207</v>
      </c>
      <c r="K7267" s="41" t="s">
        <v>115</v>
      </c>
      <c r="L7267" s="193">
        <v>0.87609970000000004</v>
      </c>
      <c r="M7267" s="52" t="s">
        <v>1207</v>
      </c>
      <c r="N7267" s="52" t="s">
        <v>116</v>
      </c>
      <c r="P7267" s="42" t="s">
        <v>2195</v>
      </c>
    </row>
    <row r="7268" spans="1:16" x14ac:dyDescent="0.25">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1207</v>
      </c>
      <c r="K7268" s="41" t="s">
        <v>115</v>
      </c>
      <c r="L7268" s="193">
        <v>0.63709570000000004</v>
      </c>
      <c r="M7268" s="52" t="s">
        <v>1207</v>
      </c>
      <c r="N7268" s="52" t="s">
        <v>116</v>
      </c>
      <c r="P7268" s="42" t="s">
        <v>2195</v>
      </c>
    </row>
    <row r="7269" spans="1:16" x14ac:dyDescent="0.25">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1207</v>
      </c>
      <c r="K7269" s="41" t="s">
        <v>115</v>
      </c>
      <c r="L7269" s="193">
        <v>0.27872590000000003</v>
      </c>
      <c r="M7269" s="52" t="s">
        <v>1207</v>
      </c>
      <c r="N7269" s="52" t="s">
        <v>116</v>
      </c>
      <c r="P7269" s="42" t="s">
        <v>2195</v>
      </c>
    </row>
    <row r="7270" spans="1:16" x14ac:dyDescent="0.25">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1207</v>
      </c>
      <c r="K7270" s="41" t="s">
        <v>115</v>
      </c>
      <c r="L7270" s="193">
        <v>0.1991136</v>
      </c>
      <c r="M7270" s="52" t="s">
        <v>1207</v>
      </c>
      <c r="N7270" s="52" t="s">
        <v>116</v>
      </c>
      <c r="P7270" s="42" t="s">
        <v>2195</v>
      </c>
    </row>
    <row r="7271" spans="1:16" x14ac:dyDescent="0.25">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1207</v>
      </c>
      <c r="K7271" s="41" t="s">
        <v>115</v>
      </c>
      <c r="L7271" s="193">
        <v>1.533207</v>
      </c>
      <c r="M7271" s="52" t="s">
        <v>1207</v>
      </c>
      <c r="N7271" s="52" t="s">
        <v>116</v>
      </c>
      <c r="P7271" s="42" t="s">
        <v>2195</v>
      </c>
    </row>
    <row r="7272" spans="1:16" x14ac:dyDescent="0.25">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1207</v>
      </c>
      <c r="K7272" s="41" t="s">
        <v>115</v>
      </c>
      <c r="L7272" s="193">
        <v>1.055302</v>
      </c>
      <c r="M7272" s="52" t="s">
        <v>1207</v>
      </c>
      <c r="N7272" s="52" t="s">
        <v>116</v>
      </c>
      <c r="P7272" s="42" t="s">
        <v>2195</v>
      </c>
    </row>
    <row r="7273" spans="1:16" x14ac:dyDescent="0.25">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1207</v>
      </c>
      <c r="K7273" s="41" t="s">
        <v>115</v>
      </c>
      <c r="L7273" s="193">
        <v>0.93580010000000002</v>
      </c>
      <c r="M7273" s="52" t="s">
        <v>1207</v>
      </c>
      <c r="N7273" s="52" t="s">
        <v>116</v>
      </c>
      <c r="P7273" s="42" t="s">
        <v>2195</v>
      </c>
    </row>
    <row r="7274" spans="1:16" x14ac:dyDescent="0.25">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1207</v>
      </c>
      <c r="K7274" s="41" t="s">
        <v>115</v>
      </c>
      <c r="L7274" s="193">
        <v>0.83631040000000001</v>
      </c>
      <c r="M7274" s="52" t="s">
        <v>1207</v>
      </c>
      <c r="N7274" s="52" t="s">
        <v>116</v>
      </c>
      <c r="P7274" s="42" t="s">
        <v>2195</v>
      </c>
    </row>
    <row r="7275" spans="1:16" x14ac:dyDescent="0.25">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1207</v>
      </c>
      <c r="K7275" s="41" t="s">
        <v>115</v>
      </c>
      <c r="L7275" s="193">
        <v>0.63716289999999998</v>
      </c>
      <c r="M7275" s="52" t="s">
        <v>1207</v>
      </c>
      <c r="N7275" s="52" t="s">
        <v>116</v>
      </c>
      <c r="P7275" s="42" t="s">
        <v>2195</v>
      </c>
    </row>
    <row r="7276" spans="1:16" x14ac:dyDescent="0.25">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1207</v>
      </c>
      <c r="K7276" s="41" t="s">
        <v>115</v>
      </c>
      <c r="L7276" s="193">
        <v>0.43801590000000001</v>
      </c>
      <c r="M7276" s="52" t="s">
        <v>1207</v>
      </c>
      <c r="N7276" s="52" t="s">
        <v>116</v>
      </c>
      <c r="P7276" s="42" t="s">
        <v>2195</v>
      </c>
    </row>
    <row r="7277" spans="1:16" x14ac:dyDescent="0.25">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1207</v>
      </c>
      <c r="K7277" s="41" t="s">
        <v>115</v>
      </c>
      <c r="L7277" s="193">
        <v>0.2787925</v>
      </c>
      <c r="M7277" s="52" t="s">
        <v>1207</v>
      </c>
      <c r="N7277" s="52" t="s">
        <v>116</v>
      </c>
      <c r="P7277" s="42" t="s">
        <v>2195</v>
      </c>
    </row>
    <row r="7278" spans="1:16" x14ac:dyDescent="0.25">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1207</v>
      </c>
      <c r="K7278" s="41" t="s">
        <v>115</v>
      </c>
      <c r="L7278" s="193">
        <v>0.4588739</v>
      </c>
      <c r="M7278" s="52" t="s">
        <v>1207</v>
      </c>
      <c r="N7278" s="52" t="s">
        <v>116</v>
      </c>
      <c r="P7278" s="42" t="s">
        <v>2195</v>
      </c>
    </row>
    <row r="7279" spans="1:16" x14ac:dyDescent="0.25">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1207</v>
      </c>
      <c r="K7279" s="41" t="s">
        <v>115</v>
      </c>
      <c r="L7279" s="193">
        <v>0.61861849999999996</v>
      </c>
      <c r="M7279" s="52" t="s">
        <v>1207</v>
      </c>
      <c r="N7279" s="52" t="s">
        <v>116</v>
      </c>
      <c r="P7279" s="42" t="s">
        <v>2195</v>
      </c>
    </row>
    <row r="7280" spans="1:16" x14ac:dyDescent="0.25">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1207</v>
      </c>
      <c r="K7280" s="41" t="s">
        <v>115</v>
      </c>
      <c r="L7280" s="193">
        <v>0.75840739999999995</v>
      </c>
      <c r="M7280" s="52" t="s">
        <v>1207</v>
      </c>
      <c r="N7280" s="52" t="s">
        <v>116</v>
      </c>
      <c r="P7280" s="42" t="s">
        <v>2195</v>
      </c>
    </row>
    <row r="7281" spans="1:16" x14ac:dyDescent="0.25">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1207</v>
      </c>
      <c r="K7281" s="41" t="s">
        <v>115</v>
      </c>
      <c r="L7281" s="193">
        <v>0.93810729999999998</v>
      </c>
      <c r="M7281" s="52" t="s">
        <v>1207</v>
      </c>
      <c r="N7281" s="52" t="s">
        <v>116</v>
      </c>
      <c r="P7281" s="42" t="s">
        <v>2195</v>
      </c>
    </row>
    <row r="7282" spans="1:16" x14ac:dyDescent="0.25">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1207</v>
      </c>
      <c r="K7282" s="41" t="s">
        <v>115</v>
      </c>
      <c r="L7282" s="193">
        <v>0.83822940000000001</v>
      </c>
      <c r="M7282" s="52" t="s">
        <v>1207</v>
      </c>
      <c r="N7282" s="52" t="s">
        <v>116</v>
      </c>
      <c r="P7282" s="42" t="s">
        <v>2195</v>
      </c>
    </row>
    <row r="7283" spans="1:16" x14ac:dyDescent="0.25">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1207</v>
      </c>
      <c r="K7283" s="41" t="s">
        <v>115</v>
      </c>
      <c r="L7283" s="193">
        <v>0.69854070000000001</v>
      </c>
      <c r="M7283" s="52" t="s">
        <v>1207</v>
      </c>
      <c r="N7283" s="52" t="s">
        <v>116</v>
      </c>
      <c r="P7283" s="42" t="s">
        <v>2195</v>
      </c>
    </row>
    <row r="7284" spans="1:16" x14ac:dyDescent="0.25">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1207</v>
      </c>
      <c r="K7284" s="41" t="s">
        <v>115</v>
      </c>
      <c r="L7284" s="193">
        <v>0.53879670000000002</v>
      </c>
      <c r="M7284" s="52" t="s">
        <v>1207</v>
      </c>
      <c r="N7284" s="52" t="s">
        <v>116</v>
      </c>
      <c r="P7284" s="42" t="s">
        <v>2195</v>
      </c>
    </row>
    <row r="7285" spans="1:16" x14ac:dyDescent="0.25">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1207</v>
      </c>
      <c r="K7285" s="41" t="s">
        <v>115</v>
      </c>
      <c r="L7285" s="193">
        <v>0.39920949999999999</v>
      </c>
      <c r="M7285" s="52" t="s">
        <v>1207</v>
      </c>
      <c r="N7285" s="52" t="s">
        <v>116</v>
      </c>
      <c r="P7285" s="42" t="s">
        <v>2195</v>
      </c>
    </row>
    <row r="7286" spans="1:16" x14ac:dyDescent="0.25">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1207</v>
      </c>
      <c r="K7286" s="41" t="s">
        <v>115</v>
      </c>
      <c r="L7286" s="193">
        <v>0.67838379999999998</v>
      </c>
      <c r="M7286" s="52" t="s">
        <v>1207</v>
      </c>
      <c r="N7286" s="52" t="s">
        <v>116</v>
      </c>
      <c r="P7286" s="42" t="s">
        <v>2195</v>
      </c>
    </row>
    <row r="7287" spans="1:16" x14ac:dyDescent="0.25">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1207</v>
      </c>
      <c r="K7287" s="41" t="s">
        <v>115</v>
      </c>
      <c r="L7287" s="193">
        <v>2.1352310000000001</v>
      </c>
      <c r="M7287" s="52" t="s">
        <v>1207</v>
      </c>
      <c r="N7287" s="52" t="s">
        <v>116</v>
      </c>
      <c r="P7287" s="42" t="s">
        <v>2195</v>
      </c>
    </row>
    <row r="7288" spans="1:16" x14ac:dyDescent="0.25">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1207</v>
      </c>
      <c r="K7288" s="41" t="s">
        <v>115</v>
      </c>
      <c r="L7288" s="193">
        <v>0.71839620000000004</v>
      </c>
      <c r="M7288" s="52" t="s">
        <v>1207</v>
      </c>
      <c r="N7288" s="52" t="s">
        <v>116</v>
      </c>
      <c r="P7288" s="42" t="s">
        <v>2195</v>
      </c>
    </row>
    <row r="7289" spans="1:16" x14ac:dyDescent="0.25">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1207</v>
      </c>
      <c r="K7289" s="41" t="s">
        <v>115</v>
      </c>
      <c r="L7289" s="193">
        <v>0.57870770000000005</v>
      </c>
      <c r="M7289" s="52" t="s">
        <v>1207</v>
      </c>
      <c r="N7289" s="52" t="s">
        <v>116</v>
      </c>
      <c r="P7289" s="42" t="s">
        <v>2195</v>
      </c>
    </row>
    <row r="7290" spans="1:16" x14ac:dyDescent="0.25">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1207</v>
      </c>
      <c r="K7290" s="41" t="s">
        <v>115</v>
      </c>
      <c r="L7290" s="193">
        <v>1.0776939999999999</v>
      </c>
      <c r="M7290" s="52" t="s">
        <v>1207</v>
      </c>
      <c r="N7290" s="52" t="s">
        <v>116</v>
      </c>
      <c r="P7290" s="42" t="s">
        <v>2195</v>
      </c>
    </row>
    <row r="7291" spans="1:16" x14ac:dyDescent="0.25">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1207</v>
      </c>
      <c r="K7291" s="41" t="s">
        <v>115</v>
      </c>
      <c r="L7291" s="193">
        <v>0.65863039999999995</v>
      </c>
      <c r="M7291" s="52" t="s">
        <v>1207</v>
      </c>
      <c r="N7291" s="52" t="s">
        <v>116</v>
      </c>
      <c r="P7291" s="42" t="s">
        <v>2195</v>
      </c>
    </row>
    <row r="7292" spans="1:16" x14ac:dyDescent="0.25">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1207</v>
      </c>
      <c r="K7292" s="41" t="s">
        <v>115</v>
      </c>
      <c r="L7292" s="193">
        <v>0.71839520000000001</v>
      </c>
      <c r="M7292" s="52" t="s">
        <v>1207</v>
      </c>
      <c r="N7292" s="52" t="s">
        <v>116</v>
      </c>
      <c r="P7292" s="42" t="s">
        <v>2195</v>
      </c>
    </row>
    <row r="7293" spans="1:16" x14ac:dyDescent="0.25">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1207</v>
      </c>
      <c r="K7293" s="41" t="s">
        <v>115</v>
      </c>
      <c r="L7293" s="193">
        <v>0.73835090000000003</v>
      </c>
      <c r="M7293" s="52" t="s">
        <v>1207</v>
      </c>
      <c r="N7293" s="52" t="s">
        <v>116</v>
      </c>
      <c r="P7293" s="42" t="s">
        <v>2195</v>
      </c>
    </row>
    <row r="7294" spans="1:16" x14ac:dyDescent="0.25">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5">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5">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5">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5">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5">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5">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5">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5">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5">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5">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5">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5">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5">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5">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5">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5">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5">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5">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5">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5">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5">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5">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5">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5">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5">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5">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5">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5">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5">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5">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5">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5">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5">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5">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5">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5">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5">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5">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5">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5">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5">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5">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5">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5">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5">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5">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5">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5">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5">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5">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5">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5">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5">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5">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5">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5">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5">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5">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5">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5">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5">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5">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5">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5">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5">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5">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5">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5">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5">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5">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5">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5">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5">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5">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5">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5">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5">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5">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5">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5">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5">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5">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5">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5">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5">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5">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5">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5">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5">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5">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5">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5">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5">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5">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5">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5">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5">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5">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5">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5">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5">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5">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5">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5">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5">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5">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5">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5">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5">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5">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5">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5">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5">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5">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5">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5">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5">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5">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5">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5">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5">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5">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5">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5">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5">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5">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5">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5">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5">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5">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5">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5">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5">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5">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5">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5">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5">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5">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5">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5">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5">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5">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5">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5">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5">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5">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5">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5">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5">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5">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5">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5">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5">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5">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5">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5">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5">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5">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5">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5">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5">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5">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5">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5">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5">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5">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5">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5">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5">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5">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5">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5">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5">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5">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5">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5">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5">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5">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5">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5">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5">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5">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5">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5">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5">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5">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5">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5">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5">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5">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5">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5">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5">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5">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5">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5">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5">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5">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5">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5">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5">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5">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5">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5">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5">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5">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5">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5">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5">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5">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5">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5">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5">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5">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5">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5">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5">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5">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5">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5">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5">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5">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5">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5">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5">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5">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5">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5">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5">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5">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5">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5">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5">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5">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5">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5">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5">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5">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5">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5">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5">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5">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5">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5">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5">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5">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5">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5">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5">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5">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5">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5">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5">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5">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5">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5">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5">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5">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5">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5">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5">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5">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5">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5">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5">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5">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5">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5">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5">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5">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5">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5">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5">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5">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5">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5">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5">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5">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5">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5">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5">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5">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5">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5">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5">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5">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5">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5">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5">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5">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5">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5">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5">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5">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5">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5">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5">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5">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5">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5">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5">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5">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5">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5">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5">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5">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5">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5">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5">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5">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5">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5">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5">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5">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5">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5">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5">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5">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5">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5">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5">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5">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5">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5">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5">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5">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5">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5">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5">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5">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5">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5">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5">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5">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5">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5">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5">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5">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5">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5">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5">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5">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5">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5">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5">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5">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5">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5">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5">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5">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5">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5">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5">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5">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5">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5">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5">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5">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5">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5">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5">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5">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5">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5">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5">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5">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5">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5">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5">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5">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5">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5">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5">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5">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5">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5">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5">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5">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5">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5">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5">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5">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5">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5">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5">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5">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5">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5">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5">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5">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5">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5">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5">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5">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5">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5">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5">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5">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5">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5">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5">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5">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5">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5">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5">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5">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5">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5">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2786</v>
      </c>
    </row>
    <row r="7703" spans="1:16" x14ac:dyDescent="0.25">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2786</v>
      </c>
    </row>
    <row r="7704" spans="1:16" x14ac:dyDescent="0.25">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2786</v>
      </c>
    </row>
    <row r="7705" spans="1:16" x14ac:dyDescent="0.25">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2786</v>
      </c>
    </row>
    <row r="7706" spans="1:16" x14ac:dyDescent="0.25">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2786</v>
      </c>
    </row>
    <row r="7707" spans="1:16" x14ac:dyDescent="0.25">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2786</v>
      </c>
    </row>
    <row r="7708" spans="1:16" x14ac:dyDescent="0.25">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2786</v>
      </c>
    </row>
    <row r="7709" spans="1:16" x14ac:dyDescent="0.25">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2564</v>
      </c>
    </row>
    <row r="7710" spans="1:16" x14ac:dyDescent="0.25">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5">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5">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5">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5">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5">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5">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5">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5">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5">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2564</v>
      </c>
    </row>
    <row r="7720" spans="1:16" x14ac:dyDescent="0.25">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5">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5">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5">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5">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5">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5">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5">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5">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5">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2564</v>
      </c>
    </row>
    <row r="7730" spans="1:16" x14ac:dyDescent="0.25">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5">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5">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5">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5">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5">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5">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5">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5">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5">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2564</v>
      </c>
    </row>
    <row r="7740" spans="1:16" x14ac:dyDescent="0.25">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5">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5">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5">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5">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5">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5">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5">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5">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5">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2564</v>
      </c>
    </row>
    <row r="7750" spans="1:16" x14ac:dyDescent="0.25">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5">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5">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5">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5">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5">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5">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5">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5">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5">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2564</v>
      </c>
    </row>
    <row r="7760" spans="1:16" x14ac:dyDescent="0.25">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5">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5">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5">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5">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5">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5">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5">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5">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5">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2565</v>
      </c>
    </row>
    <row r="7770" spans="1:16" x14ac:dyDescent="0.25">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5">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5">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5">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5">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5">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5">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5">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5">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2564</v>
      </c>
    </row>
    <row r="7779" spans="1:16" x14ac:dyDescent="0.25">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5">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5">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5">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5">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5">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5">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5">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5">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5">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2564</v>
      </c>
    </row>
    <row r="7789" spans="1:16" x14ac:dyDescent="0.25">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5">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5">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5">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5">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5">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5">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5">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5">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5">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2564</v>
      </c>
    </row>
    <row r="7799" spans="1:16" x14ac:dyDescent="0.25">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5">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5">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5">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5">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5">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5">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5">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5">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5">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2566</v>
      </c>
    </row>
    <row r="7809" spans="1:16" x14ac:dyDescent="0.25">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5">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5">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5">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5">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2567</v>
      </c>
    </row>
    <row r="7814" spans="1:16" x14ac:dyDescent="0.25">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5">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5">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5">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5">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5">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5">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2568</v>
      </c>
    </row>
    <row r="7821" spans="1:16" x14ac:dyDescent="0.25">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5">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5">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5">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5">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5">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5">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5">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2569</v>
      </c>
    </row>
    <row r="7829" spans="1:16" x14ac:dyDescent="0.25">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5">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5">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5">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5">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5">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2570</v>
      </c>
    </row>
    <row r="7835" spans="1:16" x14ac:dyDescent="0.25">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5">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5">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5">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2571</v>
      </c>
    </row>
    <row r="7839" spans="1:16" x14ac:dyDescent="0.25">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5">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5">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5">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2566</v>
      </c>
    </row>
    <row r="7843" spans="1:16" x14ac:dyDescent="0.25">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5">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5">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5">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5">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2572</v>
      </c>
    </row>
    <row r="7848" spans="1:16" x14ac:dyDescent="0.25">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5">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5">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5">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5">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5">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5">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2573</v>
      </c>
    </row>
    <row r="7855" spans="1:16" x14ac:dyDescent="0.25">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5">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5">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5">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5">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2574</v>
      </c>
    </row>
    <row r="7860" spans="1:16" x14ac:dyDescent="0.25">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5">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5">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5">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5">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5">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2564</v>
      </c>
    </row>
    <row r="7866" spans="1:16" x14ac:dyDescent="0.25">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5">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5">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5">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5">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5">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5">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5">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5">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5">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5">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5">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2575</v>
      </c>
    </row>
    <row r="7878" spans="1:16" x14ac:dyDescent="0.25">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5">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5">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5">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5">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5">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5">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5">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5">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5">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5">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5">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5">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5">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5">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5">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5">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5">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5">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5">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5">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5">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5">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5">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5">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5">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5">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5">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5">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5">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5">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5">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5">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5">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5">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5">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5">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5">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5">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5">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5">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5">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5">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5">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5">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5">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5">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2589</v>
      </c>
    </row>
    <row r="7925" spans="1:16" x14ac:dyDescent="0.25">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2589</v>
      </c>
    </row>
    <row r="7926" spans="1:16" x14ac:dyDescent="0.25">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2589</v>
      </c>
    </row>
    <row r="7927" spans="1:16" x14ac:dyDescent="0.25">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2589</v>
      </c>
    </row>
    <row r="7928" spans="1:16" x14ac:dyDescent="0.25">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2589</v>
      </c>
    </row>
    <row r="7929" spans="1:16" x14ac:dyDescent="0.25">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2589</v>
      </c>
    </row>
    <row r="7930" spans="1:16" x14ac:dyDescent="0.25">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2589</v>
      </c>
    </row>
    <row r="7931" spans="1:16" x14ac:dyDescent="0.25">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2589</v>
      </c>
    </row>
    <row r="7932" spans="1:16" x14ac:dyDescent="0.25">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2589</v>
      </c>
    </row>
    <row r="7933" spans="1:16" x14ac:dyDescent="0.25">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2589</v>
      </c>
    </row>
    <row r="7934" spans="1:16" x14ac:dyDescent="0.25">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2590</v>
      </c>
    </row>
    <row r="7935" spans="1:16" x14ac:dyDescent="0.25">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5">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5">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5">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5">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5">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5">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5">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5">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2591</v>
      </c>
    </row>
    <row r="7944" spans="1:16" x14ac:dyDescent="0.25">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5">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5">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5">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5">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5">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5">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5">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5">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5">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5">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2592</v>
      </c>
    </row>
    <row r="7955" spans="1:16" x14ac:dyDescent="0.25">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5">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5">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5">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5">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5">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5">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5">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5">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5">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2592</v>
      </c>
    </row>
    <row r="7965" spans="1:16" x14ac:dyDescent="0.25">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5">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5">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5">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5">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5">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5">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5">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5">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5">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2593</v>
      </c>
    </row>
    <row r="7975" spans="1:16" x14ac:dyDescent="0.25">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5">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5">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5">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5">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5">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5">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5">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5">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2592</v>
      </c>
    </row>
    <row r="7984" spans="1:16" x14ac:dyDescent="0.25">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5">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5">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5">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5">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5">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5">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5">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5">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5">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2592</v>
      </c>
    </row>
    <row r="7994" spans="1:16" x14ac:dyDescent="0.25">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5">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5">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5">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5">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5">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5">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5">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5">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5">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2590</v>
      </c>
    </row>
    <row r="8004" spans="1:16" x14ac:dyDescent="0.25">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5">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5">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5">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5">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5">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5">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5">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5">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2594</v>
      </c>
    </row>
    <row r="8013" spans="1:16" x14ac:dyDescent="0.25">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5">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5">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5">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5">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5">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5">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5">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5">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2595</v>
      </c>
    </row>
    <row r="8022" spans="1:16" x14ac:dyDescent="0.25">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5">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5">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5">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5">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5">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5">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5">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5">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5">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5">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5">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2596</v>
      </c>
    </row>
    <row r="8034" spans="1:16" x14ac:dyDescent="0.25">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5">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5">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5">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5">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5">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5">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5">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5">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5">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2597</v>
      </c>
    </row>
    <row r="8044" spans="1:16" x14ac:dyDescent="0.25">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5">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5">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5">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5">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5">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5">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5">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5">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5">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5">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2598</v>
      </c>
    </row>
    <row r="8055" spans="1:16" x14ac:dyDescent="0.25">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5">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5">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5">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5">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5">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5">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5">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5">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2597</v>
      </c>
    </row>
    <row r="8064" spans="1:16" x14ac:dyDescent="0.25">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5">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5">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5">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5">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5">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5">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5">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5">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5">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5">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2597</v>
      </c>
    </row>
    <row r="8075" spans="1:16" x14ac:dyDescent="0.25">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5">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5">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5">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5">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5">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5">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5">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5">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5">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5">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2595</v>
      </c>
    </row>
    <row r="8086" spans="1:16" x14ac:dyDescent="0.25">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5">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5">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5">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5">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5">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5">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5">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5">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5">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5">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5">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2595</v>
      </c>
    </row>
    <row r="8098" spans="1:16" x14ac:dyDescent="0.25">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5">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5">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5">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5">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5">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5">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5">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5">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5">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5">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5">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2595</v>
      </c>
    </row>
    <row r="8110" spans="1:16" x14ac:dyDescent="0.25">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5">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5">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5">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5">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5">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5">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5">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5">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5">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5">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5">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2597</v>
      </c>
    </row>
    <row r="8122" spans="1:16" x14ac:dyDescent="0.25">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5">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5">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5">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5">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5">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5">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5">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5">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5">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5">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2597</v>
      </c>
    </row>
    <row r="8133" spans="1:16" x14ac:dyDescent="0.25">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5">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5">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5">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5">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5">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5">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5">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5">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5">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5">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2597</v>
      </c>
    </row>
    <row r="8144" spans="1:16" x14ac:dyDescent="0.25">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5">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5">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5">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5">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5">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5">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5">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5">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5">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5">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2595</v>
      </c>
    </row>
    <row r="8155" spans="1:16" x14ac:dyDescent="0.25">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5">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5">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5">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5">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5">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5">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5">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5">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5">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5">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5">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2597</v>
      </c>
    </row>
    <row r="8167" spans="1:16" x14ac:dyDescent="0.25">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5">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5">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5">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5">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5">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5">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5">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5">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5">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5">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2597</v>
      </c>
    </row>
    <row r="8178" spans="1:16" x14ac:dyDescent="0.25">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5">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5">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5">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5">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5">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5">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5">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5">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5">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5">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2597</v>
      </c>
    </row>
    <row r="8189" spans="1:16" x14ac:dyDescent="0.25">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5">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5">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5">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5">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5">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5">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5">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5">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5">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5">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2597</v>
      </c>
    </row>
    <row r="8200" spans="1:16" x14ac:dyDescent="0.25">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5">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5">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5">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5">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5">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5">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5">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5">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5">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5">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2597</v>
      </c>
    </row>
    <row r="8211" spans="1:16" x14ac:dyDescent="0.25">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5">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5">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5">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5">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5">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5">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5">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5">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5">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5">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2563</v>
      </c>
      <c r="J8221" s="41" t="s">
        <v>938</v>
      </c>
      <c r="K8221" s="41" t="s">
        <v>334</v>
      </c>
      <c r="O8221" s="59">
        <v>0.1</v>
      </c>
    </row>
    <row r="8222" spans="1:16" x14ac:dyDescent="0.25">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5">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5">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5">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5">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5">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5">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5">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5">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5">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5">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2563</v>
      </c>
      <c r="J8232" s="41" t="s">
        <v>938</v>
      </c>
      <c r="K8232" s="41" t="s">
        <v>334</v>
      </c>
      <c r="O8232" s="59">
        <v>0.1</v>
      </c>
    </row>
    <row r="8233" spans="1:15" x14ac:dyDescent="0.25">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5">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5">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5">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5">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5">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5">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5">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5">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5">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5">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2563</v>
      </c>
      <c r="J8243" s="41" t="s">
        <v>938</v>
      </c>
      <c r="K8243" s="41" t="s">
        <v>334</v>
      </c>
      <c r="O8243" s="59">
        <v>0.1</v>
      </c>
    </row>
    <row r="8244" spans="1:15" x14ac:dyDescent="0.25">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5">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5">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5">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5">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5">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5">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5">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5">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5">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5">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2563</v>
      </c>
      <c r="J8254" s="41" t="s">
        <v>938</v>
      </c>
      <c r="K8254" s="41" t="s">
        <v>334</v>
      </c>
      <c r="O8254" s="59">
        <v>0.1</v>
      </c>
    </row>
    <row r="8255" spans="1:15" x14ac:dyDescent="0.25">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5">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5">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5">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5">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5">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5">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5">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5">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5">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5">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2563</v>
      </c>
      <c r="J8265" s="41" t="s">
        <v>938</v>
      </c>
      <c r="K8265" s="41" t="s">
        <v>334</v>
      </c>
      <c r="O8265" s="197">
        <v>0.1</v>
      </c>
    </row>
    <row r="8266" spans="1:15" x14ac:dyDescent="0.25">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5">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5">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5">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5">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5">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5">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5">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5">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5">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5">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5">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5">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5">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5">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5">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5">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5">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5">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5">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5">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5">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5">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5">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5">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5">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5">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5">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5">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5">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5">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5">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5">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5">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5">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5">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5">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5">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5">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5">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5">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5">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5">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5">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5">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5">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5">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5">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5">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5">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5">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5">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5">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5">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5">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2576</v>
      </c>
    </row>
    <row r="8321" spans="1:11" x14ac:dyDescent="0.25">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5">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5">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5">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5">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5">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5">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5">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5">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5">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5">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5">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5">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5">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5">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5">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5">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2577</v>
      </c>
    </row>
    <row r="8338" spans="1:16" x14ac:dyDescent="0.25">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5">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5">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5">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5">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5">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5">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5">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2578</v>
      </c>
    </row>
    <row r="8346" spans="1:16" x14ac:dyDescent="0.25">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5">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5">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5">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5">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5">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5">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5">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5">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5">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5">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5">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5">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5">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5">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5">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5">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5">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5">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5">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5">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5">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5">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5">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5">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5">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5">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5">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5">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5">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5">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5">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5">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5">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5">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5">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5">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5">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5">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5">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5">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5">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2564</v>
      </c>
    </row>
    <row r="8388" spans="1:16" x14ac:dyDescent="0.25">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5">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5">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5">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5">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5">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5">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5">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5">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5">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5">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5">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2564</v>
      </c>
    </row>
    <row r="8400" spans="1:16" x14ac:dyDescent="0.25">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5">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5">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5">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5">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5">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5">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5">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5">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5">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5">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5">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5">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2581</v>
      </c>
    </row>
    <row r="8413" spans="1:16" x14ac:dyDescent="0.25">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5">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5">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5">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5">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5">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5">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5">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5">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5">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5">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2584</v>
      </c>
    </row>
    <row r="8424" spans="1:16" x14ac:dyDescent="0.25">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2585</v>
      </c>
    </row>
    <row r="8425" spans="1:16" x14ac:dyDescent="0.25">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2585</v>
      </c>
    </row>
    <row r="8426" spans="1:16" x14ac:dyDescent="0.25">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5">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5">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5">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5">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5">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5">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5">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2586</v>
      </c>
    </row>
    <row r="8434" spans="1:16" x14ac:dyDescent="0.25">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5">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2585</v>
      </c>
    </row>
    <row r="8436" spans="1:16" x14ac:dyDescent="0.25">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5">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5">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5">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5">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5">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5">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5">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5">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5">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5">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5">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5">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5">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2587</v>
      </c>
    </row>
    <row r="8450" spans="1:16" x14ac:dyDescent="0.25">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5">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2585</v>
      </c>
    </row>
    <row r="8452" spans="1:16" x14ac:dyDescent="0.25">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2585</v>
      </c>
    </row>
    <row r="8453" spans="1:16" x14ac:dyDescent="0.25">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2585</v>
      </c>
    </row>
    <row r="8454" spans="1:16" x14ac:dyDescent="0.25">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5">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5">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5">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5">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5">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5">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2588</v>
      </c>
    </row>
    <row r="8461" spans="1:16" x14ac:dyDescent="0.25">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5">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2585</v>
      </c>
    </row>
    <row r="8463" spans="1:16" x14ac:dyDescent="0.25">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2585</v>
      </c>
    </row>
    <row r="8464" spans="1:16" x14ac:dyDescent="0.25">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2585</v>
      </c>
    </row>
    <row r="8465" spans="1:16" x14ac:dyDescent="0.25">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2585</v>
      </c>
    </row>
    <row r="8466" spans="1:16" x14ac:dyDescent="0.25">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5">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5">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5">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5">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5">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5">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5">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5">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2583</v>
      </c>
    </row>
    <row r="8475" spans="1:16" x14ac:dyDescent="0.25">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2583</v>
      </c>
    </row>
    <row r="8476" spans="1:16" x14ac:dyDescent="0.25">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2583</v>
      </c>
    </row>
    <row r="8477" spans="1:16" x14ac:dyDescent="0.25">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2583</v>
      </c>
    </row>
    <row r="8478" spans="1:16" x14ac:dyDescent="0.25">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2583</v>
      </c>
    </row>
    <row r="8479" spans="1:16" x14ac:dyDescent="0.25">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2583</v>
      </c>
    </row>
    <row r="8480" spans="1:16" x14ac:dyDescent="0.25">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2583</v>
      </c>
    </row>
    <row r="8481" spans="1:16" x14ac:dyDescent="0.25">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2583</v>
      </c>
    </row>
    <row r="8482" spans="1:16" x14ac:dyDescent="0.25">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2583</v>
      </c>
    </row>
    <row r="8483" spans="1:16" x14ac:dyDescent="0.25">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2583</v>
      </c>
    </row>
    <row r="8484" spans="1:16" x14ac:dyDescent="0.25">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2583</v>
      </c>
    </row>
    <row r="8485" spans="1:16" x14ac:dyDescent="0.25">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2579</v>
      </c>
    </row>
    <row r="8486" spans="1:16" x14ac:dyDescent="0.25">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5">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5">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5">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5">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5">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5">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5">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5">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5">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5">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5">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5">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5">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5">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5">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5">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5">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5">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5">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5">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5">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5">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5">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5">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5">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5">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5">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5">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5">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5">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5">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5">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5">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5">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5">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2580</v>
      </c>
    </row>
    <row r="8522" spans="1:16" x14ac:dyDescent="0.25">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5">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5">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5">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5">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5">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5">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5">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5">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5">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5">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5">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5">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5">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5">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5">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5">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5">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5">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5">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5">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5">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5">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5">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5">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5">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5">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5">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5">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5">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5">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5">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5">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5">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5">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5">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2806</v>
      </c>
    </row>
    <row r="8558" spans="1:16" x14ac:dyDescent="0.25">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2806</v>
      </c>
    </row>
    <row r="8559" spans="1:16" x14ac:dyDescent="0.25">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2806</v>
      </c>
    </row>
    <row r="8560" spans="1:16" x14ac:dyDescent="0.25">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2806</v>
      </c>
    </row>
    <row r="8561" spans="1:16" x14ac:dyDescent="0.25">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2806</v>
      </c>
    </row>
    <row r="8562" spans="1:16" x14ac:dyDescent="0.25">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2806</v>
      </c>
    </row>
    <row r="8563" spans="1:16" x14ac:dyDescent="0.25">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2806</v>
      </c>
    </row>
    <row r="8564" spans="1:16" x14ac:dyDescent="0.25">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2806</v>
      </c>
    </row>
    <row r="8565" spans="1:16" x14ac:dyDescent="0.25">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2806</v>
      </c>
    </row>
    <row r="8566" spans="1:16" x14ac:dyDescent="0.25">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2806</v>
      </c>
    </row>
    <row r="8567" spans="1:16" x14ac:dyDescent="0.25">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2806</v>
      </c>
    </row>
    <row r="8568" spans="1:16" x14ac:dyDescent="0.25">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2806</v>
      </c>
    </row>
    <row r="8569" spans="1:16" x14ac:dyDescent="0.25">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2806</v>
      </c>
    </row>
    <row r="8570" spans="1:16" x14ac:dyDescent="0.25">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2806</v>
      </c>
    </row>
    <row r="8571" spans="1:16" x14ac:dyDescent="0.25">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2806</v>
      </c>
    </row>
    <row r="8572" spans="1:16" x14ac:dyDescent="0.25">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2806</v>
      </c>
    </row>
    <row r="8573" spans="1:16" x14ac:dyDescent="0.25">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2806</v>
      </c>
    </row>
    <row r="8574" spans="1:16" x14ac:dyDescent="0.25">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2806</v>
      </c>
    </row>
    <row r="8575" spans="1:16" x14ac:dyDescent="0.25">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2806</v>
      </c>
    </row>
    <row r="8576" spans="1:16" x14ac:dyDescent="0.25">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2806</v>
      </c>
    </row>
    <row r="8577" spans="1:16" x14ac:dyDescent="0.25">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2806</v>
      </c>
    </row>
    <row r="8578" spans="1:16" x14ac:dyDescent="0.25">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2806</v>
      </c>
    </row>
    <row r="8579" spans="1:16" x14ac:dyDescent="0.25">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2806</v>
      </c>
    </row>
    <row r="8580" spans="1:16" x14ac:dyDescent="0.25">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2806</v>
      </c>
    </row>
    <row r="8581" spans="1:16" x14ac:dyDescent="0.25">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2806</v>
      </c>
    </row>
    <row r="8582" spans="1:16" x14ac:dyDescent="0.25">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2806</v>
      </c>
    </row>
    <row r="8583" spans="1:16" x14ac:dyDescent="0.25">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2806</v>
      </c>
    </row>
    <row r="8584" spans="1:16" x14ac:dyDescent="0.25">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2806</v>
      </c>
    </row>
    <row r="8585" spans="1:16" x14ac:dyDescent="0.25">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2806</v>
      </c>
    </row>
    <row r="8586" spans="1:16" x14ac:dyDescent="0.25">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2806</v>
      </c>
    </row>
    <row r="8587" spans="1:16" x14ac:dyDescent="0.25">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2806</v>
      </c>
    </row>
    <row r="8588" spans="1:16" x14ac:dyDescent="0.25">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2806</v>
      </c>
    </row>
    <row r="8589" spans="1:16" x14ac:dyDescent="0.25">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2806</v>
      </c>
    </row>
    <row r="8590" spans="1:16" x14ac:dyDescent="0.25">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2806</v>
      </c>
    </row>
    <row r="8591" spans="1:16" x14ac:dyDescent="0.25">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2806</v>
      </c>
    </row>
    <row r="8592" spans="1:16" x14ac:dyDescent="0.25">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2806</v>
      </c>
    </row>
    <row r="8593" spans="1:16" x14ac:dyDescent="0.25">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2806</v>
      </c>
    </row>
    <row r="8594" spans="1:16" x14ac:dyDescent="0.25">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2806</v>
      </c>
    </row>
    <row r="8595" spans="1:16" x14ac:dyDescent="0.25">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2806</v>
      </c>
    </row>
    <row r="8596" spans="1:16" x14ac:dyDescent="0.25">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2806</v>
      </c>
    </row>
    <row r="8597" spans="1:16" x14ac:dyDescent="0.25">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2806</v>
      </c>
    </row>
    <row r="8598" spans="1:16" x14ac:dyDescent="0.25">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2806</v>
      </c>
    </row>
    <row r="8599" spans="1:16" x14ac:dyDescent="0.25">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2806</v>
      </c>
    </row>
    <row r="8600" spans="1:16" x14ac:dyDescent="0.25">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2806</v>
      </c>
    </row>
    <row r="8601" spans="1:16" x14ac:dyDescent="0.25">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2806</v>
      </c>
    </row>
    <row r="8602" spans="1:16" x14ac:dyDescent="0.25">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2806</v>
      </c>
    </row>
    <row r="8603" spans="1:16" x14ac:dyDescent="0.25">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2806</v>
      </c>
    </row>
    <row r="8604" spans="1:16" x14ac:dyDescent="0.25">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2806</v>
      </c>
    </row>
    <row r="8605" spans="1:16" x14ac:dyDescent="0.25">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2806</v>
      </c>
    </row>
    <row r="8606" spans="1:16" x14ac:dyDescent="0.25">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2806</v>
      </c>
    </row>
    <row r="8607" spans="1:16" x14ac:dyDescent="0.25">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2806</v>
      </c>
    </row>
    <row r="8608" spans="1:16" x14ac:dyDescent="0.25">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2806</v>
      </c>
    </row>
    <row r="8609" spans="1:16" x14ac:dyDescent="0.25">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2806</v>
      </c>
    </row>
    <row r="8610" spans="1:16" x14ac:dyDescent="0.25">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2806</v>
      </c>
    </row>
    <row r="8611" spans="1:16" x14ac:dyDescent="0.25">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2806</v>
      </c>
    </row>
    <row r="8612" spans="1:16" x14ac:dyDescent="0.25">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2806</v>
      </c>
    </row>
    <row r="8613" spans="1:16" x14ac:dyDescent="0.25">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2806</v>
      </c>
    </row>
    <row r="8614" spans="1:16" x14ac:dyDescent="0.25">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2806</v>
      </c>
    </row>
    <row r="8615" spans="1:16" x14ac:dyDescent="0.25">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2806</v>
      </c>
    </row>
    <row r="8616" spans="1:16" x14ac:dyDescent="0.25">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2806</v>
      </c>
    </row>
    <row r="8617" spans="1:16" x14ac:dyDescent="0.25">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2806</v>
      </c>
    </row>
    <row r="8618" spans="1:16" x14ac:dyDescent="0.25">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2806</v>
      </c>
    </row>
    <row r="8619" spans="1:16" x14ac:dyDescent="0.25">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2806</v>
      </c>
    </row>
    <row r="8620" spans="1:16" x14ac:dyDescent="0.25">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2806</v>
      </c>
    </row>
    <row r="8621" spans="1:16" x14ac:dyDescent="0.25">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2806</v>
      </c>
    </row>
    <row r="8622" spans="1:16" x14ac:dyDescent="0.25">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2806</v>
      </c>
    </row>
    <row r="8623" spans="1:16" x14ac:dyDescent="0.25">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2806</v>
      </c>
    </row>
    <row r="8624" spans="1:16" x14ac:dyDescent="0.25">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2806</v>
      </c>
    </row>
    <row r="8625" spans="1:16" x14ac:dyDescent="0.25">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2806</v>
      </c>
    </row>
    <row r="8626" spans="1:16" x14ac:dyDescent="0.25">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2806</v>
      </c>
    </row>
    <row r="8627" spans="1:16" x14ac:dyDescent="0.25">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2806</v>
      </c>
    </row>
    <row r="8628" spans="1:16" x14ac:dyDescent="0.25">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2806</v>
      </c>
    </row>
    <row r="8629" spans="1:16" x14ac:dyDescent="0.25">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5">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5">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5">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5">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5">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5">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5">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5">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5">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5">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5">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5">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5">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5">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5">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5">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5">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5">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5">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5">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5">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5">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5">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5">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5">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5">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5">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5">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5">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5">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5">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5">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5">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5">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5">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5">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5">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5">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5">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5">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5">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5">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5">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5">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5">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5">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5">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5">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5">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5">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5">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2600</v>
      </c>
    </row>
    <row r="8681" spans="1:16" x14ac:dyDescent="0.25">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5">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5">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5">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5">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5">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5">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5">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5">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5">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5">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5">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5">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5">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2601</v>
      </c>
    </row>
    <row r="8695" spans="1:16" x14ac:dyDescent="0.25">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5">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5">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5">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5">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5">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5">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5">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5">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5">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5">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5">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2600</v>
      </c>
    </row>
    <row r="8707" spans="1:16" x14ac:dyDescent="0.25">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5">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5">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5">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5">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5">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5">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5">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5">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5">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5">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5">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5">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5">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2601</v>
      </c>
    </row>
    <row r="8721" spans="1:16" x14ac:dyDescent="0.25">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5">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5">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5">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5">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5">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5">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5">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5">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5">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5">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5">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1207</v>
      </c>
      <c r="K8732" s="41" t="s">
        <v>334</v>
      </c>
      <c r="L8732" s="193">
        <v>1.523725</v>
      </c>
      <c r="M8732" s="52" t="s">
        <v>1207</v>
      </c>
      <c r="N8732" s="52" t="s">
        <v>116</v>
      </c>
      <c r="O8732" s="197">
        <v>3.3424694164048397E-3</v>
      </c>
      <c r="P8732" s="42" t="s">
        <v>2599</v>
      </c>
    </row>
    <row r="8733" spans="1:16" x14ac:dyDescent="0.25">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1207</v>
      </c>
      <c r="K8733" s="41" t="s">
        <v>334</v>
      </c>
      <c r="L8733" s="193">
        <v>1.6331450000000001</v>
      </c>
      <c r="M8733" s="52" t="s">
        <v>1207</v>
      </c>
      <c r="N8733" s="52" t="s">
        <v>116</v>
      </c>
      <c r="O8733" s="197">
        <v>3.3424694164048397E-3</v>
      </c>
    </row>
    <row r="8734" spans="1:16" x14ac:dyDescent="0.25">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1207</v>
      </c>
      <c r="K8734" s="41" t="s">
        <v>334</v>
      </c>
      <c r="L8734" s="193">
        <v>1.1823109999999999</v>
      </c>
      <c r="M8734" s="52" t="s">
        <v>1207</v>
      </c>
      <c r="N8734" s="52" t="s">
        <v>116</v>
      </c>
      <c r="O8734" s="197">
        <v>3.3424694164048397E-3</v>
      </c>
    </row>
    <row r="8735" spans="1:16" x14ac:dyDescent="0.25">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1207</v>
      </c>
      <c r="K8735" s="41" t="s">
        <v>334</v>
      </c>
      <c r="L8735" s="193">
        <v>1.22963</v>
      </c>
      <c r="M8735" s="52" t="s">
        <v>1207</v>
      </c>
      <c r="N8735" s="52" t="s">
        <v>116</v>
      </c>
      <c r="O8735" s="197">
        <v>3.3424694164048397E-3</v>
      </c>
    </row>
    <row r="8736" spans="1:16" x14ac:dyDescent="0.25">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1207</v>
      </c>
      <c r="K8736" s="41" t="s">
        <v>334</v>
      </c>
      <c r="L8736" s="193">
        <v>1.1959070000000001</v>
      </c>
      <c r="M8736" s="52" t="s">
        <v>1207</v>
      </c>
      <c r="N8736" s="52" t="s">
        <v>116</v>
      </c>
      <c r="O8736" s="197">
        <v>3.3424694164048397E-3</v>
      </c>
    </row>
    <row r="8737" spans="1:16" x14ac:dyDescent="0.25">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1207</v>
      </c>
      <c r="K8737" s="41" t="s">
        <v>334</v>
      </c>
      <c r="L8737" s="193">
        <v>1.3391139999999999</v>
      </c>
      <c r="M8737" s="52" t="s">
        <v>1207</v>
      </c>
      <c r="N8737" s="52" t="s">
        <v>116</v>
      </c>
      <c r="O8737" s="197">
        <v>3.3424694164048397E-3</v>
      </c>
    </row>
    <row r="8738" spans="1:16" x14ac:dyDescent="0.25">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1207</v>
      </c>
      <c r="K8738" s="41" t="s">
        <v>334</v>
      </c>
      <c r="L8738" s="193">
        <v>1.337272</v>
      </c>
      <c r="M8738" s="52" t="s">
        <v>1207</v>
      </c>
      <c r="N8738" s="52" t="s">
        <v>116</v>
      </c>
      <c r="O8738" s="197">
        <v>3.3424694164048397E-3</v>
      </c>
    </row>
    <row r="8739" spans="1:16" x14ac:dyDescent="0.25">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1207</v>
      </c>
      <c r="K8739" s="41" t="s">
        <v>334</v>
      </c>
      <c r="L8739" s="193">
        <v>0.99584289999999998</v>
      </c>
      <c r="M8739" s="52" t="s">
        <v>1207</v>
      </c>
      <c r="N8739" s="52" t="s">
        <v>116</v>
      </c>
      <c r="O8739" s="197">
        <v>3.3424694164048397E-3</v>
      </c>
    </row>
    <row r="8740" spans="1:16" x14ac:dyDescent="0.25">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1207</v>
      </c>
      <c r="K8740" s="41" t="s">
        <v>334</v>
      </c>
      <c r="L8740" s="193">
        <v>1.1450629999999999</v>
      </c>
      <c r="M8740" s="52" t="s">
        <v>1207</v>
      </c>
      <c r="N8740" s="52" t="s">
        <v>116</v>
      </c>
      <c r="O8740" s="197">
        <v>3.3424694164048397E-3</v>
      </c>
    </row>
    <row r="8741" spans="1:16" x14ac:dyDescent="0.25">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1207</v>
      </c>
      <c r="K8741" s="41" t="s">
        <v>334</v>
      </c>
      <c r="L8741" s="193">
        <v>1.201306</v>
      </c>
      <c r="M8741" s="52" t="s">
        <v>1207</v>
      </c>
      <c r="N8741" s="52" t="s">
        <v>116</v>
      </c>
      <c r="O8741" s="197">
        <v>3.3424694164048397E-3</v>
      </c>
    </row>
    <row r="8742" spans="1:16" x14ac:dyDescent="0.25">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1207</v>
      </c>
      <c r="K8742" s="41" t="s">
        <v>334</v>
      </c>
      <c r="L8742" s="193">
        <v>0.74478719999999998</v>
      </c>
      <c r="M8742" s="52" t="s">
        <v>1207</v>
      </c>
      <c r="N8742" s="52" t="s">
        <v>116</v>
      </c>
      <c r="O8742" s="197">
        <v>3.3424694164048397E-3</v>
      </c>
    </row>
    <row r="8743" spans="1:16" x14ac:dyDescent="0.25">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1207</v>
      </c>
      <c r="K8743" s="41" t="s">
        <v>334</v>
      </c>
      <c r="L8743" s="193">
        <v>1.030346</v>
      </c>
      <c r="M8743" s="52" t="s">
        <v>1207</v>
      </c>
      <c r="N8743" s="52" t="s">
        <v>116</v>
      </c>
      <c r="O8743" s="197">
        <v>3.3424694164048397E-3</v>
      </c>
    </row>
    <row r="8744" spans="1:16" x14ac:dyDescent="0.25">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1207</v>
      </c>
      <c r="K8744" s="41" t="s">
        <v>334</v>
      </c>
      <c r="L8744" s="193">
        <v>0.98796649999999997</v>
      </c>
      <c r="M8744" s="52" t="s">
        <v>1207</v>
      </c>
      <c r="N8744" s="52" t="s">
        <v>116</v>
      </c>
      <c r="O8744" s="197">
        <v>3.3424694164048397E-3</v>
      </c>
    </row>
    <row r="8745" spans="1:16" x14ac:dyDescent="0.25">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1207</v>
      </c>
      <c r="K8745" s="41" t="s">
        <v>334</v>
      </c>
      <c r="L8745" s="193">
        <v>1.0349520000000001</v>
      </c>
      <c r="M8745" s="52" t="s">
        <v>1207</v>
      </c>
      <c r="N8745" s="52" t="s">
        <v>116</v>
      </c>
      <c r="O8745" s="197">
        <v>3.3424694164048397E-3</v>
      </c>
    </row>
    <row r="8746" spans="1:16" x14ac:dyDescent="0.25">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1207</v>
      </c>
      <c r="K8746" s="41" t="s">
        <v>334</v>
      </c>
      <c r="L8746" s="193">
        <v>1.0087550000000001</v>
      </c>
      <c r="M8746" s="52" t="s">
        <v>1207</v>
      </c>
      <c r="N8746" s="52" t="s">
        <v>116</v>
      </c>
      <c r="O8746" s="197">
        <v>3.3424694164048397E-3</v>
      </c>
    </row>
    <row r="8747" spans="1:16" x14ac:dyDescent="0.25">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1207</v>
      </c>
      <c r="K8747" s="41" t="s">
        <v>334</v>
      </c>
      <c r="L8747" s="193">
        <v>0.19424140000000001</v>
      </c>
      <c r="M8747" s="52" t="s">
        <v>1207</v>
      </c>
      <c r="N8747" s="52" t="s">
        <v>116</v>
      </c>
      <c r="O8747" s="197"/>
      <c r="P8747" s="42" t="s">
        <v>2599</v>
      </c>
    </row>
    <row r="8748" spans="1:16" x14ac:dyDescent="0.25">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1207</v>
      </c>
      <c r="K8748" s="41" t="s">
        <v>334</v>
      </c>
      <c r="L8748" s="193">
        <v>0.14744969999999999</v>
      </c>
      <c r="M8748" s="52" t="s">
        <v>1207</v>
      </c>
      <c r="N8748" s="52" t="s">
        <v>116</v>
      </c>
      <c r="O8748" s="197"/>
    </row>
    <row r="8749" spans="1:16" x14ac:dyDescent="0.25">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1207</v>
      </c>
      <c r="K8749" s="41" t="s">
        <v>334</v>
      </c>
      <c r="L8749" s="193">
        <v>0.139151</v>
      </c>
      <c r="M8749" s="52" t="s">
        <v>1207</v>
      </c>
      <c r="N8749" s="52" t="s">
        <v>116</v>
      </c>
      <c r="O8749" s="197"/>
    </row>
    <row r="8750" spans="1:16" x14ac:dyDescent="0.25">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1207</v>
      </c>
      <c r="K8750" s="41" t="s">
        <v>334</v>
      </c>
      <c r="L8750" s="193">
        <v>0.122395</v>
      </c>
      <c r="M8750" s="52" t="s">
        <v>1207</v>
      </c>
      <c r="N8750" s="52" t="s">
        <v>116</v>
      </c>
      <c r="O8750" s="197"/>
    </row>
    <row r="8751" spans="1:16" x14ac:dyDescent="0.25">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1207</v>
      </c>
      <c r="K8751" s="41" t="s">
        <v>334</v>
      </c>
      <c r="L8751" s="193">
        <v>0.1020528</v>
      </c>
      <c r="M8751" s="52" t="s">
        <v>1207</v>
      </c>
      <c r="N8751" s="52" t="s">
        <v>116</v>
      </c>
      <c r="O8751" s="197"/>
    </row>
    <row r="8752" spans="1:16" x14ac:dyDescent="0.25">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1207</v>
      </c>
      <c r="K8752" s="41" t="s">
        <v>334</v>
      </c>
      <c r="L8752" s="193">
        <v>0.16640379999999999</v>
      </c>
      <c r="M8752" s="52" t="s">
        <v>1207</v>
      </c>
      <c r="N8752" s="52" t="s">
        <v>116</v>
      </c>
      <c r="O8752" s="197"/>
    </row>
    <row r="8753" spans="1:16" x14ac:dyDescent="0.25">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1207</v>
      </c>
      <c r="K8753" s="41" t="s">
        <v>334</v>
      </c>
      <c r="L8753" s="193">
        <v>0.15932689999999999</v>
      </c>
      <c r="M8753" s="52" t="s">
        <v>1207</v>
      </c>
      <c r="N8753" s="52" t="s">
        <v>116</v>
      </c>
      <c r="O8753" s="197"/>
    </row>
    <row r="8754" spans="1:16" x14ac:dyDescent="0.25">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1207</v>
      </c>
      <c r="K8754" s="41" t="s">
        <v>334</v>
      </c>
      <c r="L8754" s="193">
        <v>0.1737901</v>
      </c>
      <c r="M8754" s="52" t="s">
        <v>1207</v>
      </c>
      <c r="N8754" s="52" t="s">
        <v>116</v>
      </c>
      <c r="O8754" s="197"/>
    </row>
    <row r="8755" spans="1:16" x14ac:dyDescent="0.25">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1207</v>
      </c>
      <c r="K8755" s="41" t="s">
        <v>334</v>
      </c>
      <c r="L8755" s="193">
        <v>0.1361609</v>
      </c>
      <c r="M8755" s="52" t="s">
        <v>1207</v>
      </c>
      <c r="N8755" s="52" t="s">
        <v>116</v>
      </c>
      <c r="O8755" s="197"/>
    </row>
    <row r="8756" spans="1:16" x14ac:dyDescent="0.25">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1207</v>
      </c>
      <c r="K8756" s="41" t="s">
        <v>334</v>
      </c>
      <c r="L8756" s="193">
        <v>0.1646039</v>
      </c>
      <c r="M8756" s="52" t="s">
        <v>1207</v>
      </c>
      <c r="N8756" s="52" t="s">
        <v>116</v>
      </c>
      <c r="O8756" s="197"/>
    </row>
    <row r="8757" spans="1:16" x14ac:dyDescent="0.25">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1207</v>
      </c>
      <c r="K8757" s="41" t="s">
        <v>334</v>
      </c>
      <c r="L8757" s="193">
        <v>0.14744969999999999</v>
      </c>
      <c r="M8757" s="52" t="s">
        <v>1207</v>
      </c>
      <c r="N8757" s="52" t="s">
        <v>116</v>
      </c>
      <c r="O8757" s="197"/>
    </row>
    <row r="8758" spans="1:16" x14ac:dyDescent="0.25">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1207</v>
      </c>
      <c r="K8758" s="41" t="s">
        <v>334</v>
      </c>
      <c r="L8758" s="193">
        <v>0.14789830000000001</v>
      </c>
      <c r="M8758" s="52" t="s">
        <v>1207</v>
      </c>
      <c r="N8758" s="52" t="s">
        <v>116</v>
      </c>
      <c r="O8758" s="197"/>
    </row>
    <row r="8759" spans="1:16" x14ac:dyDescent="0.25">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1207</v>
      </c>
      <c r="K8759" s="41" t="s">
        <v>334</v>
      </c>
      <c r="L8759" s="193">
        <v>0.17882580000000001</v>
      </c>
      <c r="M8759" s="52" t="s">
        <v>1207</v>
      </c>
      <c r="N8759" s="52" t="s">
        <v>116</v>
      </c>
      <c r="O8759" s="197"/>
    </row>
    <row r="8760" spans="1:16" x14ac:dyDescent="0.25">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1207</v>
      </c>
      <c r="K8760" s="41" t="s">
        <v>334</v>
      </c>
      <c r="L8760" s="193">
        <v>0.16106690000000001</v>
      </c>
      <c r="M8760" s="52" t="s">
        <v>1207</v>
      </c>
      <c r="N8760" s="52" t="s">
        <v>116</v>
      </c>
      <c r="O8760" s="197"/>
    </row>
    <row r="8761" spans="1:16" x14ac:dyDescent="0.25">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1207</v>
      </c>
      <c r="K8761" s="41" t="s">
        <v>334</v>
      </c>
      <c r="L8761" s="193">
        <v>0.16789809999999999</v>
      </c>
      <c r="M8761" s="52" t="s">
        <v>1207</v>
      </c>
      <c r="N8761" s="52" t="s">
        <v>116</v>
      </c>
      <c r="O8761" s="197"/>
    </row>
    <row r="8762" spans="1:16" x14ac:dyDescent="0.25">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1207</v>
      </c>
      <c r="K8762" s="41" t="s">
        <v>334</v>
      </c>
      <c r="L8762" s="193">
        <v>0.27632190000000001</v>
      </c>
      <c r="M8762" s="52" t="s">
        <v>1207</v>
      </c>
      <c r="N8762" s="52" t="s">
        <v>116</v>
      </c>
      <c r="O8762" s="197"/>
      <c r="P8762" s="42" t="s">
        <v>2599</v>
      </c>
    </row>
    <row r="8763" spans="1:16" x14ac:dyDescent="0.25">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1207</v>
      </c>
      <c r="K8763" s="41" t="s">
        <v>334</v>
      </c>
      <c r="L8763" s="193">
        <v>0.24170620000000001</v>
      </c>
      <c r="M8763" s="52" t="s">
        <v>1207</v>
      </c>
      <c r="N8763" s="52" t="s">
        <v>116</v>
      </c>
      <c r="O8763" s="197"/>
    </row>
    <row r="8764" spans="1:16" x14ac:dyDescent="0.25">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1207</v>
      </c>
      <c r="K8764" s="41" t="s">
        <v>334</v>
      </c>
      <c r="L8764" s="193">
        <v>0.25921290000000002</v>
      </c>
      <c r="M8764" s="52" t="s">
        <v>1207</v>
      </c>
      <c r="N8764" s="52" t="s">
        <v>116</v>
      </c>
    </row>
    <row r="8765" spans="1:16" x14ac:dyDescent="0.25">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1207</v>
      </c>
      <c r="K8765" s="41" t="s">
        <v>334</v>
      </c>
      <c r="L8765" s="193">
        <v>0.29162510000000003</v>
      </c>
      <c r="M8765" s="193" t="s">
        <v>1207</v>
      </c>
      <c r="N8765" s="52" t="s">
        <v>116</v>
      </c>
      <c r="O8765" s="197"/>
    </row>
    <row r="8766" spans="1:16" x14ac:dyDescent="0.25">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1207</v>
      </c>
      <c r="K8766" s="41" t="s">
        <v>334</v>
      </c>
      <c r="L8766" s="193">
        <v>0.2212065</v>
      </c>
      <c r="M8766" s="193" t="s">
        <v>1207</v>
      </c>
      <c r="N8766" s="52" t="s">
        <v>116</v>
      </c>
      <c r="O8766" s="197"/>
    </row>
    <row r="8767" spans="1:16" x14ac:dyDescent="0.25">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1207</v>
      </c>
      <c r="K8767" s="41" t="s">
        <v>334</v>
      </c>
      <c r="L8767" s="193">
        <v>0.26049990000000001</v>
      </c>
      <c r="M8767" s="193" t="s">
        <v>1207</v>
      </c>
      <c r="N8767" s="52" t="s">
        <v>116</v>
      </c>
      <c r="O8767" s="197"/>
    </row>
    <row r="8768" spans="1:16" x14ac:dyDescent="0.25">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1207</v>
      </c>
      <c r="K8768" s="41" t="s">
        <v>334</v>
      </c>
      <c r="L8768" s="193">
        <v>0.27081050000000001</v>
      </c>
      <c r="M8768" s="193" t="s">
        <v>1207</v>
      </c>
      <c r="N8768" s="52" t="s">
        <v>116</v>
      </c>
      <c r="O8768" s="197"/>
    </row>
    <row r="8769" spans="1:15" x14ac:dyDescent="0.25">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1207</v>
      </c>
      <c r="K8769" s="41" t="s">
        <v>334</v>
      </c>
      <c r="L8769" s="193">
        <v>0.28157850000000001</v>
      </c>
      <c r="M8769" s="193" t="s">
        <v>1207</v>
      </c>
      <c r="N8769" s="52" t="s">
        <v>116</v>
      </c>
      <c r="O8769" s="197"/>
    </row>
    <row r="8770" spans="1:15" x14ac:dyDescent="0.25">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1207</v>
      </c>
      <c r="K8770" s="41" t="s">
        <v>334</v>
      </c>
      <c r="L8770" s="193">
        <v>0.2750378</v>
      </c>
      <c r="M8770" s="193" t="s">
        <v>1207</v>
      </c>
      <c r="N8770" s="52" t="s">
        <v>116</v>
      </c>
      <c r="O8770" s="197"/>
    </row>
    <row r="8771" spans="1:15" x14ac:dyDescent="0.25">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1207</v>
      </c>
      <c r="K8771" s="41" t="s">
        <v>334</v>
      </c>
      <c r="L8771" s="193">
        <v>0.29526469999999999</v>
      </c>
      <c r="M8771" s="193" t="s">
        <v>1207</v>
      </c>
      <c r="N8771" s="52" t="s">
        <v>116</v>
      </c>
      <c r="O8771" s="197"/>
    </row>
    <row r="8772" spans="1:15" x14ac:dyDescent="0.25">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1207</v>
      </c>
      <c r="K8772" s="41" t="s">
        <v>334</v>
      </c>
      <c r="L8772" s="193">
        <v>0.33380900000000002</v>
      </c>
      <c r="M8772" s="193" t="s">
        <v>1207</v>
      </c>
      <c r="N8772" s="52" t="s">
        <v>116</v>
      </c>
      <c r="O8772" s="197"/>
    </row>
    <row r="8773" spans="1:15" x14ac:dyDescent="0.25">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1207</v>
      </c>
      <c r="K8773" s="41" t="s">
        <v>334</v>
      </c>
      <c r="L8773" s="193">
        <v>0.29220279999999998</v>
      </c>
      <c r="M8773" s="193" t="s">
        <v>1207</v>
      </c>
      <c r="N8773" s="52" t="s">
        <v>116</v>
      </c>
      <c r="O8773" s="197"/>
    </row>
    <row r="8774" spans="1:15" x14ac:dyDescent="0.25">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1207</v>
      </c>
      <c r="K8774" s="41" t="s">
        <v>334</v>
      </c>
      <c r="L8774" s="193">
        <v>0.26590859999999999</v>
      </c>
      <c r="M8774" s="193" t="s">
        <v>1207</v>
      </c>
      <c r="N8774" s="52" t="s">
        <v>116</v>
      </c>
      <c r="O8774" s="197"/>
    </row>
    <row r="8775" spans="1:15" x14ac:dyDescent="0.25">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1207</v>
      </c>
      <c r="K8775" s="41" t="s">
        <v>334</v>
      </c>
      <c r="L8775" s="193">
        <v>0.267683</v>
      </c>
      <c r="M8775" s="193" t="s">
        <v>1207</v>
      </c>
      <c r="N8775" s="52" t="s">
        <v>116</v>
      </c>
      <c r="O8775" s="197"/>
    </row>
    <row r="8776" spans="1:15" x14ac:dyDescent="0.25">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1207</v>
      </c>
      <c r="K8776" s="41" t="s">
        <v>334</v>
      </c>
      <c r="L8776" s="193">
        <v>0.2845529</v>
      </c>
      <c r="M8776" s="193" t="s">
        <v>1207</v>
      </c>
      <c r="N8776" s="52" t="s">
        <v>116</v>
      </c>
      <c r="O8776" s="197"/>
    </row>
    <row r="8777" spans="1:15" x14ac:dyDescent="0.25">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5">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5">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5">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5">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5">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5">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5">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5">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5">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5">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5">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5">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5">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5">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5">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5">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5">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5">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5">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5">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5">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5">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5">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5">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5">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5">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5">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5">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5">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5">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5">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5">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5">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5">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5">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5">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5">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5">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5">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5">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5">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5">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5">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5">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5">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5">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5">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5">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5">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5">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5">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5">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5">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5">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5">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5">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5">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5">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5">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5">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5">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5">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5">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5">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5">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5">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5">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2741</v>
      </c>
      <c r="I8844" s="185">
        <v>1157.8720000000001</v>
      </c>
      <c r="J8844" s="41" t="s">
        <v>938</v>
      </c>
      <c r="K8844" s="41" t="s">
        <v>115</v>
      </c>
      <c r="L8844" s="193">
        <v>356.98399999999998</v>
      </c>
      <c r="M8844" s="52" t="s">
        <v>938</v>
      </c>
      <c r="N8844" s="52" t="s">
        <v>116</v>
      </c>
      <c r="O8844" s="197"/>
    </row>
    <row r="8845" spans="1:15" x14ac:dyDescent="0.25">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2741</v>
      </c>
      <c r="I8845" s="185">
        <v>832.577</v>
      </c>
      <c r="J8845" s="41" t="s">
        <v>938</v>
      </c>
      <c r="K8845" s="41" t="s">
        <v>115</v>
      </c>
      <c r="L8845" s="193">
        <v>256.69229999999999</v>
      </c>
      <c r="M8845" s="52" t="s">
        <v>938</v>
      </c>
      <c r="N8845" s="52" t="s">
        <v>116</v>
      </c>
      <c r="O8845" s="197"/>
    </row>
    <row r="8846" spans="1:15" x14ac:dyDescent="0.25">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2741</v>
      </c>
      <c r="I8846" s="185">
        <v>792.8741</v>
      </c>
      <c r="J8846" s="41" t="s">
        <v>938</v>
      </c>
      <c r="K8846" s="41" t="s">
        <v>115</v>
      </c>
      <c r="L8846" s="193">
        <v>257.20049999999998</v>
      </c>
      <c r="M8846" s="52" t="s">
        <v>938</v>
      </c>
      <c r="N8846" s="52" t="s">
        <v>116</v>
      </c>
      <c r="O8846" s="197"/>
    </row>
    <row r="8847" spans="1:15" x14ac:dyDescent="0.25">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2741</v>
      </c>
      <c r="I8847" s="185">
        <v>371.78489999999999</v>
      </c>
      <c r="J8847" s="41" t="s">
        <v>938</v>
      </c>
      <c r="K8847" s="41" t="s">
        <v>115</v>
      </c>
      <c r="L8847" s="193">
        <v>126.6549</v>
      </c>
      <c r="M8847" s="52" t="s">
        <v>938</v>
      </c>
      <c r="N8847" s="52" t="s">
        <v>116</v>
      </c>
      <c r="O8847" s="197"/>
    </row>
    <row r="8848" spans="1:15" x14ac:dyDescent="0.25">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2741</v>
      </c>
      <c r="I8848" s="185">
        <v>141.64250000000001</v>
      </c>
      <c r="J8848" s="41" t="s">
        <v>938</v>
      </c>
      <c r="K8848" s="41" t="s">
        <v>115</v>
      </c>
      <c r="L8848" s="193">
        <v>70.320449999999994</v>
      </c>
      <c r="M8848" s="52" t="s">
        <v>938</v>
      </c>
      <c r="N8848" s="52" t="s">
        <v>116</v>
      </c>
      <c r="O8848" s="197"/>
    </row>
    <row r="8849" spans="1:17" x14ac:dyDescent="0.25">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2741</v>
      </c>
      <c r="I8849" s="185">
        <v>70.600269999999995</v>
      </c>
      <c r="J8849" s="41" t="s">
        <v>938</v>
      </c>
      <c r="K8849" s="41" t="s">
        <v>115</v>
      </c>
      <c r="L8849" s="193">
        <v>43.08466</v>
      </c>
      <c r="M8849" s="52" t="s">
        <v>938</v>
      </c>
      <c r="N8849" s="52" t="s">
        <v>116</v>
      </c>
      <c r="O8849" s="197"/>
    </row>
    <row r="8850" spans="1:17" x14ac:dyDescent="0.25">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2741</v>
      </c>
      <c r="I8850" s="185">
        <v>40.745489999999997</v>
      </c>
      <c r="J8850" s="41" t="s">
        <v>938</v>
      </c>
      <c r="K8850" s="41" t="s">
        <v>115</v>
      </c>
      <c r="L8850" s="193">
        <v>18.757090000000002</v>
      </c>
      <c r="M8850" s="52" t="s">
        <v>938</v>
      </c>
      <c r="N8850" s="52" t="s">
        <v>116</v>
      </c>
      <c r="O8850" s="197"/>
    </row>
    <row r="8851" spans="1:17" ht="13.8" x14ac:dyDescent="0.25">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3.8" x14ac:dyDescent="0.25">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3.8" x14ac:dyDescent="0.25">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3.8" x14ac:dyDescent="0.25">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3.8" x14ac:dyDescent="0.25">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3.8" x14ac:dyDescent="0.25">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3.8" x14ac:dyDescent="0.25">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3.8" x14ac:dyDescent="0.25">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3.8" x14ac:dyDescent="0.25">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3.8" x14ac:dyDescent="0.25">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3.8" x14ac:dyDescent="0.25">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3.8" x14ac:dyDescent="0.25">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3.8" x14ac:dyDescent="0.25">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3.8" x14ac:dyDescent="0.25">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3.8" x14ac:dyDescent="0.25">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3.8" x14ac:dyDescent="0.25">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3.8" x14ac:dyDescent="0.25">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3.8" x14ac:dyDescent="0.25">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3.8" x14ac:dyDescent="0.25">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3.8" x14ac:dyDescent="0.25">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3.8" x14ac:dyDescent="0.25">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3.8" x14ac:dyDescent="0.25">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3.8" x14ac:dyDescent="0.25">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3.8" x14ac:dyDescent="0.25">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3.8" x14ac:dyDescent="0.25">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3.8" x14ac:dyDescent="0.25">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3.8" x14ac:dyDescent="0.25">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3.8" x14ac:dyDescent="0.25">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3.8" x14ac:dyDescent="0.25">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3.8" x14ac:dyDescent="0.25">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3.8" x14ac:dyDescent="0.25">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3.8" x14ac:dyDescent="0.25">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3.8" x14ac:dyDescent="0.25">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5">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1207</v>
      </c>
      <c r="K8884" s="41" t="s">
        <v>115</v>
      </c>
    </row>
    <row r="8885" spans="1:17" x14ac:dyDescent="0.25">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1207</v>
      </c>
      <c r="K8885" s="41" t="s">
        <v>115</v>
      </c>
    </row>
    <row r="8886" spans="1:17" x14ac:dyDescent="0.25">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1207</v>
      </c>
      <c r="K8886" s="41" t="s">
        <v>115</v>
      </c>
    </row>
    <row r="8887" spans="1:17" x14ac:dyDescent="0.25">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1207</v>
      </c>
      <c r="K8887" s="41" t="s">
        <v>115</v>
      </c>
    </row>
    <row r="8888" spans="1:17" x14ac:dyDescent="0.25">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1207</v>
      </c>
      <c r="K8888" s="41" t="s">
        <v>115</v>
      </c>
    </row>
    <row r="8889" spans="1:17" x14ac:dyDescent="0.25">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1207</v>
      </c>
      <c r="K8889" s="41" t="s">
        <v>115</v>
      </c>
    </row>
    <row r="8890" spans="1:17" x14ac:dyDescent="0.25">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1207</v>
      </c>
      <c r="K8890" s="41" t="s">
        <v>115</v>
      </c>
    </row>
    <row r="8891" spans="1:17" x14ac:dyDescent="0.25">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1207</v>
      </c>
      <c r="K8891" s="41" t="s">
        <v>115</v>
      </c>
    </row>
    <row r="8892" spans="1:17" x14ac:dyDescent="0.25">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1207</v>
      </c>
      <c r="K8892" s="41" t="s">
        <v>115</v>
      </c>
    </row>
    <row r="8893" spans="1:17" x14ac:dyDescent="0.25">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1207</v>
      </c>
      <c r="K8893" s="41" t="s">
        <v>115</v>
      </c>
    </row>
    <row r="8894" spans="1:17" x14ac:dyDescent="0.25">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1207</v>
      </c>
      <c r="K8894" s="41" t="s">
        <v>115</v>
      </c>
    </row>
    <row r="8895" spans="1:17" x14ac:dyDescent="0.25">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1207</v>
      </c>
      <c r="K8895" s="41" t="s">
        <v>115</v>
      </c>
    </row>
    <row r="8896" spans="1:17" x14ac:dyDescent="0.25">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5">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5">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5">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5">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5">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5">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5">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5">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5">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5">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5">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5">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5">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5">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5">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5">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5">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5">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5">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5">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5">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5">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5">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5">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5">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5">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5">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5">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5">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5">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5">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5">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5">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5">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5">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5">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5">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5">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5">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5">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5">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5">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5">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5">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5">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5">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5">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5">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5">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5">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5">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1207</v>
      </c>
      <c r="K8947" s="41" t="s">
        <v>115</v>
      </c>
    </row>
    <row r="8948" spans="1:15" x14ac:dyDescent="0.25">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1207</v>
      </c>
      <c r="K8948" s="41" t="s">
        <v>115</v>
      </c>
    </row>
    <row r="8949" spans="1:15" x14ac:dyDescent="0.25">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1207</v>
      </c>
      <c r="K8949" s="41" t="s">
        <v>115</v>
      </c>
    </row>
    <row r="8950" spans="1:15" x14ac:dyDescent="0.25">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1207</v>
      </c>
      <c r="K8950" s="41" t="s">
        <v>115</v>
      </c>
    </row>
    <row r="8951" spans="1:15" x14ac:dyDescent="0.25">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1207</v>
      </c>
      <c r="K8951" s="185" t="s">
        <v>115</v>
      </c>
      <c r="O8951" s="197"/>
    </row>
    <row r="8952" spans="1:15" x14ac:dyDescent="0.25">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1207</v>
      </c>
      <c r="K8952" s="185" t="s">
        <v>115</v>
      </c>
      <c r="O8952" s="197"/>
    </row>
    <row r="8953" spans="1:15" x14ac:dyDescent="0.25">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1207</v>
      </c>
      <c r="K8953" s="185" t="s">
        <v>115</v>
      </c>
      <c r="O8953" s="197"/>
    </row>
    <row r="8954" spans="1:15" x14ac:dyDescent="0.25">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1207</v>
      </c>
      <c r="K8954" s="185" t="s">
        <v>115</v>
      </c>
      <c r="O8954" s="197"/>
    </row>
    <row r="8955" spans="1:15" x14ac:dyDescent="0.25">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1207</v>
      </c>
      <c r="K8955" s="185" t="s">
        <v>115</v>
      </c>
      <c r="O8955" s="197"/>
    </row>
    <row r="8956" spans="1:15" x14ac:dyDescent="0.25">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1207</v>
      </c>
      <c r="K8956" s="185" t="s">
        <v>115</v>
      </c>
      <c r="O8956" s="197"/>
    </row>
    <row r="8957" spans="1:15" x14ac:dyDescent="0.25">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1207</v>
      </c>
      <c r="K8957" s="185" t="s">
        <v>115</v>
      </c>
      <c r="O8957" s="197"/>
    </row>
    <row r="8958" spans="1:15" x14ac:dyDescent="0.25">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1207</v>
      </c>
      <c r="K8958" s="185" t="s">
        <v>115</v>
      </c>
      <c r="O8958" s="197"/>
    </row>
    <row r="8959" spans="1:15" x14ac:dyDescent="0.25">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1207</v>
      </c>
      <c r="K8959" s="185" t="s">
        <v>115</v>
      </c>
      <c r="O8959" s="197"/>
    </row>
    <row r="8960" spans="1:15" x14ac:dyDescent="0.25">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1207</v>
      </c>
      <c r="K8960" s="185" t="s">
        <v>115</v>
      </c>
      <c r="O8960" s="197"/>
    </row>
    <row r="8961" spans="1:15" x14ac:dyDescent="0.25">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1207</v>
      </c>
      <c r="K8961" s="185" t="s">
        <v>115</v>
      </c>
      <c r="O8961" s="197"/>
    </row>
    <row r="8962" spans="1:15" x14ac:dyDescent="0.25">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1207</v>
      </c>
      <c r="K8962" s="185" t="s">
        <v>115</v>
      </c>
      <c r="O8962" s="197"/>
    </row>
    <row r="8963" spans="1:15" x14ac:dyDescent="0.25">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1207</v>
      </c>
      <c r="K8963" s="185" t="s">
        <v>115</v>
      </c>
      <c r="O8963" s="197"/>
    </row>
    <row r="8964" spans="1:15" x14ac:dyDescent="0.25">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1207</v>
      </c>
      <c r="K8964" s="185" t="s">
        <v>115</v>
      </c>
      <c r="O8964" s="197"/>
    </row>
    <row r="8965" spans="1:15" x14ac:dyDescent="0.25">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1207</v>
      </c>
      <c r="K8965" s="185" t="s">
        <v>115</v>
      </c>
      <c r="O8965" s="197"/>
    </row>
    <row r="8966" spans="1:15" x14ac:dyDescent="0.25">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1207</v>
      </c>
      <c r="K8966" s="185" t="s">
        <v>115</v>
      </c>
      <c r="O8966" s="197"/>
    </row>
    <row r="8967" spans="1:15" x14ac:dyDescent="0.25">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1207</v>
      </c>
      <c r="K8967" s="185" t="s">
        <v>115</v>
      </c>
      <c r="O8967" s="197"/>
    </row>
    <row r="8968" spans="1:15" x14ac:dyDescent="0.25">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1207</v>
      </c>
      <c r="K8968" s="185" t="s">
        <v>115</v>
      </c>
      <c r="O8968" s="197"/>
    </row>
    <row r="8969" spans="1:15" x14ac:dyDescent="0.25">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1207</v>
      </c>
      <c r="K8969" s="185" t="s">
        <v>115</v>
      </c>
      <c r="O8969" s="197"/>
    </row>
    <row r="8970" spans="1:15" x14ac:dyDescent="0.25">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1207</v>
      </c>
      <c r="K8970" s="185" t="s">
        <v>115</v>
      </c>
      <c r="O8970" s="197"/>
    </row>
    <row r="8971" spans="1:15" x14ac:dyDescent="0.25">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1207</v>
      </c>
      <c r="K8971" s="185" t="s">
        <v>115</v>
      </c>
      <c r="O8971" s="197"/>
    </row>
    <row r="8972" spans="1:15" x14ac:dyDescent="0.25">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1207</v>
      </c>
      <c r="K8972" s="185" t="s">
        <v>115</v>
      </c>
      <c r="O8972" s="197"/>
    </row>
    <row r="8973" spans="1:15" x14ac:dyDescent="0.25">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1207</v>
      </c>
      <c r="K8973" s="185" t="s">
        <v>115</v>
      </c>
      <c r="O8973" s="197"/>
    </row>
    <row r="8974" spans="1:15" x14ac:dyDescent="0.25">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1207</v>
      </c>
      <c r="K8974" s="185" t="s">
        <v>115</v>
      </c>
      <c r="O8974" s="197"/>
    </row>
    <row r="8975" spans="1:15" x14ac:dyDescent="0.25">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1207</v>
      </c>
      <c r="K8975" s="185" t="s">
        <v>115</v>
      </c>
      <c r="O8975" s="197"/>
    </row>
    <row r="8976" spans="1:15" x14ac:dyDescent="0.25">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1207</v>
      </c>
      <c r="K8976" s="185" t="s">
        <v>115</v>
      </c>
      <c r="O8976" s="197"/>
    </row>
    <row r="8977" spans="1:15" x14ac:dyDescent="0.25">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1207</v>
      </c>
      <c r="K8977" s="185" t="s">
        <v>115</v>
      </c>
      <c r="O8977" s="197"/>
    </row>
    <row r="8978" spans="1:15" x14ac:dyDescent="0.25">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1207</v>
      </c>
      <c r="K8978" s="185" t="s">
        <v>115</v>
      </c>
      <c r="O8978" s="197"/>
    </row>
    <row r="8979" spans="1:15" x14ac:dyDescent="0.25">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1207</v>
      </c>
      <c r="K8979" s="185" t="s">
        <v>115</v>
      </c>
      <c r="O8979" s="197"/>
    </row>
    <row r="8980" spans="1:15" x14ac:dyDescent="0.25">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1207</v>
      </c>
      <c r="K8980" s="185" t="s">
        <v>115</v>
      </c>
      <c r="O8980" s="197"/>
    </row>
    <row r="8981" spans="1:15" x14ac:dyDescent="0.25">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1207</v>
      </c>
      <c r="K8981" s="185" t="s">
        <v>115</v>
      </c>
      <c r="O8981" s="197"/>
    </row>
    <row r="8982" spans="1:15" x14ac:dyDescent="0.25">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1207</v>
      </c>
      <c r="K8982" s="185" t="s">
        <v>115</v>
      </c>
      <c r="O8982" s="197"/>
    </row>
    <row r="8983" spans="1:15" x14ac:dyDescent="0.25">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1207</v>
      </c>
      <c r="K8983" s="185" t="s">
        <v>115</v>
      </c>
      <c r="O8983" s="197"/>
    </row>
    <row r="8984" spans="1:15" x14ac:dyDescent="0.25">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1207</v>
      </c>
      <c r="K8984" s="41" t="s">
        <v>115</v>
      </c>
    </row>
    <row r="8985" spans="1:15" x14ac:dyDescent="0.25">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1207</v>
      </c>
      <c r="K8985" s="41" t="s">
        <v>115</v>
      </c>
    </row>
    <row r="8986" spans="1:15" x14ac:dyDescent="0.25">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1207</v>
      </c>
      <c r="K8986" s="41" t="s">
        <v>115</v>
      </c>
    </row>
    <row r="8987" spans="1:15" x14ac:dyDescent="0.25">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1207</v>
      </c>
      <c r="K8987" s="41" t="s">
        <v>115</v>
      </c>
    </row>
    <row r="8988" spans="1:15" x14ac:dyDescent="0.25">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1207</v>
      </c>
      <c r="K8988" s="41" t="s">
        <v>115</v>
      </c>
    </row>
    <row r="8989" spans="1:15" x14ac:dyDescent="0.25">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1207</v>
      </c>
      <c r="K8989" s="41" t="s">
        <v>115</v>
      </c>
    </row>
    <row r="8990" spans="1:15" x14ac:dyDescent="0.25">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1207</v>
      </c>
      <c r="K8990" s="41" t="s">
        <v>115</v>
      </c>
    </row>
    <row r="8991" spans="1:15" x14ac:dyDescent="0.25">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1207</v>
      </c>
      <c r="K8991" s="41" t="s">
        <v>115</v>
      </c>
    </row>
    <row r="8992" spans="1:15" x14ac:dyDescent="0.25">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1207</v>
      </c>
      <c r="K8992" s="41" t="s">
        <v>115</v>
      </c>
    </row>
    <row r="8993" spans="1:11" x14ac:dyDescent="0.25">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1207</v>
      </c>
      <c r="K8993" s="41" t="s">
        <v>115</v>
      </c>
    </row>
    <row r="8994" spans="1:11" x14ac:dyDescent="0.25">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1207</v>
      </c>
      <c r="K8994" s="41" t="s">
        <v>115</v>
      </c>
    </row>
    <row r="8995" spans="1:11" x14ac:dyDescent="0.25">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1207</v>
      </c>
      <c r="K8995" s="41" t="s">
        <v>115</v>
      </c>
    </row>
    <row r="8996" spans="1:11" x14ac:dyDescent="0.25">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1207</v>
      </c>
      <c r="K8996" s="41" t="s">
        <v>115</v>
      </c>
    </row>
    <row r="8997" spans="1:11" x14ac:dyDescent="0.25">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1207</v>
      </c>
      <c r="K8997" s="41" t="s">
        <v>115</v>
      </c>
    </row>
    <row r="8998" spans="1:11" x14ac:dyDescent="0.25">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1207</v>
      </c>
      <c r="K8998" s="41" t="s">
        <v>115</v>
      </c>
    </row>
    <row r="8999" spans="1:11" x14ac:dyDescent="0.25">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5">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5">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5">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5">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5">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5">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5">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5">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5">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5">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5">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5">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5">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5">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5">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5">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5">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5">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5">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5">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5">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5">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5">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5">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5">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5">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5">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5">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5">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5">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5">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5">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5">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5">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5">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5">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5">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5">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5">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5">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5">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5">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5">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5">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5">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5">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5">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5">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5">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5">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5">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5">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5">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5">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5">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5">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5">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5">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5">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5">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5">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5">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5">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5">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5">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5">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5">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5">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5">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5">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5">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5">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5">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5">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5">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5">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5">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5">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5">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5">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5">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5">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5">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5">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5">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5">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5">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5">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5">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5">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5">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5">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5">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5">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5">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5">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5">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5">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5">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5">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5">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5">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5">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5">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5">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5">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5">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5">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5">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5">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5">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5">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5">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5">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5">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5">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5">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5">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5">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5">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5">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5">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5">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5">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5">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5">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5">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5">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5">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5">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5">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5">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5">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5">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5">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5">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5">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5">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5">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5">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5">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5">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5">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5">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5">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5">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5">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5">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5">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5">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5">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5">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5">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5">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5">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5">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5">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5">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5">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5">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5">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5">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5">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5">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5">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5">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5">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5">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5">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5">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5">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5">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5">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5">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5">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5">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5">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5">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5">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5">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5">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5">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5">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5">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5">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5">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5">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5">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5">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5">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5">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5">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5">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5">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5">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5">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5">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5">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5">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5">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5">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5">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5">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5">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5">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5">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5">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5">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5">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5">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5">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5">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5">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5">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5">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5">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5">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5">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5">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5">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5">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5">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5">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5">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5">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5">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5">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2879</v>
      </c>
    </row>
    <row r="9227" spans="1:16" x14ac:dyDescent="0.25">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5">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5">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5">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5">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5">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5">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5">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5">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5">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5">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2879</v>
      </c>
    </row>
    <row r="9238" spans="1:16" x14ac:dyDescent="0.25">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5">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5">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5">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5">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5">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5">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5">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5">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5">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5">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5">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5">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5">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5">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5">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5">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5">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5">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5">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5">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5">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5">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5">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5">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5">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5">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5">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5">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5">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5">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5">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5">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5">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5">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5">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5">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5">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5">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5">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5">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5">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5">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5">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5">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5">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5">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5">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5">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5">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5">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5">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5">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5">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5">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5">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5">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5">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5">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5">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5">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5">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5">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5">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5">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5">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5">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5">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5">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5">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5">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5">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5">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5">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5">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5">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5">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5">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5">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5">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5">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5">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5">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5">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5">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5">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5">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5">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5">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5">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5">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5">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5">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5">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5">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5">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5">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5">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5">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5">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5">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5">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5">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5">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5">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5">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5">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5">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5">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5">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5">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5">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5">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5">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5">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5">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5">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5">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5">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5">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5">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5">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5">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5">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5">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5">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5">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5">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5">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5">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5">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5">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5">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5">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5">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5">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5">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5">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5">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5">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5">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5">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5">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5">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5">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5">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5">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5">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5">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5">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5">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5">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5">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5">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5">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5">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5">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5">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5">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5">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2989</v>
      </c>
    </row>
    <row r="9398" spans="1:16" x14ac:dyDescent="0.25">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2989</v>
      </c>
    </row>
    <row r="9399" spans="1:16" x14ac:dyDescent="0.25">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2989</v>
      </c>
    </row>
    <row r="9400" spans="1:16" x14ac:dyDescent="0.25">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2989</v>
      </c>
    </row>
    <row r="9401" spans="1:16" x14ac:dyDescent="0.25">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2989</v>
      </c>
    </row>
    <row r="9402" spans="1:16" x14ac:dyDescent="0.25">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2989</v>
      </c>
    </row>
    <row r="9403" spans="1:16" x14ac:dyDescent="0.25">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2989</v>
      </c>
    </row>
    <row r="9404" spans="1:16" x14ac:dyDescent="0.25">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2989</v>
      </c>
    </row>
    <row r="9405" spans="1:16" x14ac:dyDescent="0.25">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2989</v>
      </c>
    </row>
    <row r="9406" spans="1:16" x14ac:dyDescent="0.25">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2989</v>
      </c>
    </row>
    <row r="9407" spans="1:16" x14ac:dyDescent="0.25">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2989</v>
      </c>
    </row>
    <row r="9408" spans="1:16" x14ac:dyDescent="0.25">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2989</v>
      </c>
    </row>
    <row r="9409" spans="1:16" x14ac:dyDescent="0.25">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2989</v>
      </c>
    </row>
    <row r="9410" spans="1:16" x14ac:dyDescent="0.25">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2989</v>
      </c>
    </row>
    <row r="9411" spans="1:16" x14ac:dyDescent="0.25">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2989</v>
      </c>
    </row>
    <row r="9412" spans="1:16" x14ac:dyDescent="0.25">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2989</v>
      </c>
    </row>
    <row r="9413" spans="1:16" x14ac:dyDescent="0.25">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2989</v>
      </c>
    </row>
    <row r="9414" spans="1:16" x14ac:dyDescent="0.25">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2989</v>
      </c>
    </row>
    <row r="9415" spans="1:16" x14ac:dyDescent="0.25">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2989</v>
      </c>
    </row>
    <row r="9416" spans="1:16" x14ac:dyDescent="0.25">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2989</v>
      </c>
    </row>
    <row r="9417" spans="1:16" x14ac:dyDescent="0.25">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2989</v>
      </c>
    </row>
    <row r="9418" spans="1:16" x14ac:dyDescent="0.25">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2989</v>
      </c>
    </row>
    <row r="9419" spans="1:16" x14ac:dyDescent="0.25">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2989</v>
      </c>
    </row>
    <row r="9420" spans="1:16" x14ac:dyDescent="0.25">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2989</v>
      </c>
    </row>
    <row r="9421" spans="1:16" x14ac:dyDescent="0.25">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2989</v>
      </c>
    </row>
    <row r="9422" spans="1:16" x14ac:dyDescent="0.25">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2989</v>
      </c>
    </row>
    <row r="9423" spans="1:16" x14ac:dyDescent="0.25">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2989</v>
      </c>
    </row>
    <row r="9424" spans="1:16" x14ac:dyDescent="0.25">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2989</v>
      </c>
    </row>
    <row r="9425" spans="1:16" x14ac:dyDescent="0.25">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2989</v>
      </c>
    </row>
    <row r="9426" spans="1:16" x14ac:dyDescent="0.25">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2989</v>
      </c>
    </row>
    <row r="9427" spans="1:16" x14ac:dyDescent="0.25">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2989</v>
      </c>
    </row>
    <row r="9428" spans="1:16" x14ac:dyDescent="0.25">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5">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5">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5">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5">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5">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5">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5">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5">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5">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5">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5">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5">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5">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5">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5">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5">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5">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5">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5">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5">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5">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5">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5">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5">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5">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5">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5">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5">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5">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5">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5">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5">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5">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5">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5">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5">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5">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5">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5">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5">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5">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5">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5">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5">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5">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5">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5">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5">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5">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5">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5">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5">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5">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5">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5">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5">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5">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5">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5">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5">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5">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5">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5">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5">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5">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5">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5">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5">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5">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5">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5">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5">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5">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5">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5">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5">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5">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5">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5">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5">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5">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5">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5">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1186</v>
      </c>
      <c r="K9511" s="41" t="s">
        <v>537</v>
      </c>
    </row>
    <row r="9512" spans="1:15" x14ac:dyDescent="0.25">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1186</v>
      </c>
      <c r="K9512" s="185" t="s">
        <v>537</v>
      </c>
    </row>
    <row r="9513" spans="1:15" x14ac:dyDescent="0.25">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1186</v>
      </c>
      <c r="K9513" s="185" t="s">
        <v>537</v>
      </c>
    </row>
    <row r="9514" spans="1:15" x14ac:dyDescent="0.25">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1186</v>
      </c>
      <c r="K9514" s="185" t="s">
        <v>537</v>
      </c>
    </row>
    <row r="9515" spans="1:15" x14ac:dyDescent="0.25">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1186</v>
      </c>
      <c r="K9515" s="185" t="s">
        <v>537</v>
      </c>
    </row>
    <row r="9516" spans="1:15" x14ac:dyDescent="0.25">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1186</v>
      </c>
      <c r="K9516" s="185" t="s">
        <v>537</v>
      </c>
    </row>
    <row r="9517" spans="1:15" x14ac:dyDescent="0.25">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1186</v>
      </c>
      <c r="K9517" s="185" t="s">
        <v>537</v>
      </c>
    </row>
    <row r="9518" spans="1:15" x14ac:dyDescent="0.25">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1186</v>
      </c>
      <c r="K9518" s="185" t="s">
        <v>537</v>
      </c>
    </row>
    <row r="9519" spans="1:15" x14ac:dyDescent="0.25">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1186</v>
      </c>
      <c r="K9519" s="185" t="s">
        <v>537</v>
      </c>
    </row>
    <row r="9520" spans="1:15" x14ac:dyDescent="0.25">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1186</v>
      </c>
      <c r="K9520" s="185" t="s">
        <v>537</v>
      </c>
    </row>
    <row r="9521" spans="1:11" x14ac:dyDescent="0.25">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1186</v>
      </c>
      <c r="K9521" s="185" t="s">
        <v>537</v>
      </c>
    </row>
    <row r="9522" spans="1:11" x14ac:dyDescent="0.25">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1186</v>
      </c>
      <c r="K9522" s="185" t="s">
        <v>537</v>
      </c>
    </row>
    <row r="9523" spans="1:11" x14ac:dyDescent="0.25">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1186</v>
      </c>
      <c r="K9523" s="185" t="s">
        <v>537</v>
      </c>
    </row>
    <row r="9524" spans="1:11" x14ac:dyDescent="0.25">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1186</v>
      </c>
      <c r="K9524" s="185" t="s">
        <v>537</v>
      </c>
    </row>
    <row r="9525" spans="1:11" x14ac:dyDescent="0.25">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1186</v>
      </c>
      <c r="K9525" s="185" t="s">
        <v>537</v>
      </c>
    </row>
    <row r="9526" spans="1:11" x14ac:dyDescent="0.25">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1186</v>
      </c>
      <c r="K9526" s="185" t="s">
        <v>537</v>
      </c>
    </row>
    <row r="9527" spans="1:11" x14ac:dyDescent="0.25">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1186</v>
      </c>
      <c r="K9527" s="185" t="s">
        <v>537</v>
      </c>
    </row>
    <row r="9528" spans="1:11" x14ac:dyDescent="0.25">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1186</v>
      </c>
      <c r="K9528" s="185" t="s">
        <v>537</v>
      </c>
    </row>
    <row r="9529" spans="1:11" x14ac:dyDescent="0.25">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1186</v>
      </c>
      <c r="K9529" s="185" t="s">
        <v>537</v>
      </c>
    </row>
    <row r="9530" spans="1:11" x14ac:dyDescent="0.25">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1186</v>
      </c>
      <c r="K9530" s="185" t="s">
        <v>537</v>
      </c>
    </row>
    <row r="9531" spans="1:11" x14ac:dyDescent="0.25">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1186</v>
      </c>
      <c r="K9531" s="185" t="s">
        <v>537</v>
      </c>
    </row>
    <row r="9532" spans="1:11" x14ac:dyDescent="0.25">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1186</v>
      </c>
      <c r="K9532" s="185" t="s">
        <v>537</v>
      </c>
    </row>
    <row r="9533" spans="1:11" x14ac:dyDescent="0.25">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1186</v>
      </c>
      <c r="K9533" s="185" t="s">
        <v>537</v>
      </c>
    </row>
    <row r="9534" spans="1:11" x14ac:dyDescent="0.25">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1186</v>
      </c>
      <c r="K9534" s="185" t="s">
        <v>537</v>
      </c>
    </row>
    <row r="9535" spans="1:11" x14ac:dyDescent="0.25">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1186</v>
      </c>
      <c r="K9535" s="185" t="s">
        <v>537</v>
      </c>
    </row>
    <row r="9536" spans="1:11" x14ac:dyDescent="0.25">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1186</v>
      </c>
      <c r="K9536" s="185" t="s">
        <v>537</v>
      </c>
    </row>
    <row r="9537" spans="1:11" x14ac:dyDescent="0.25">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1186</v>
      </c>
      <c r="K9537" s="185" t="s">
        <v>537</v>
      </c>
    </row>
    <row r="9538" spans="1:11" x14ac:dyDescent="0.25">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1186</v>
      </c>
      <c r="K9538" s="185" t="s">
        <v>537</v>
      </c>
    </row>
    <row r="9539" spans="1:11" x14ac:dyDescent="0.25">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1186</v>
      </c>
      <c r="K9539" s="185" t="s">
        <v>537</v>
      </c>
    </row>
    <row r="9540" spans="1:11" x14ac:dyDescent="0.25">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1186</v>
      </c>
      <c r="K9540" s="185" t="s">
        <v>537</v>
      </c>
    </row>
    <row r="9541" spans="1:11" x14ac:dyDescent="0.25">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1186</v>
      </c>
      <c r="K9541" s="185" t="s">
        <v>537</v>
      </c>
    </row>
    <row r="9542" spans="1:11" x14ac:dyDescent="0.25">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1186</v>
      </c>
      <c r="K9542" s="185" t="s">
        <v>537</v>
      </c>
    </row>
    <row r="9543" spans="1:11" x14ac:dyDescent="0.25">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1186</v>
      </c>
      <c r="K9543" s="185" t="s">
        <v>537</v>
      </c>
    </row>
    <row r="9544" spans="1:11" x14ac:dyDescent="0.25">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1186</v>
      </c>
      <c r="K9544" s="185" t="s">
        <v>537</v>
      </c>
    </row>
    <row r="9545" spans="1:11" x14ac:dyDescent="0.25">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1186</v>
      </c>
      <c r="K9545" s="185" t="s">
        <v>537</v>
      </c>
    </row>
    <row r="9546" spans="1:11" x14ac:dyDescent="0.25">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1186</v>
      </c>
      <c r="K9546" s="185" t="s">
        <v>537</v>
      </c>
    </row>
    <row r="9547" spans="1:11" x14ac:dyDescent="0.25">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1186</v>
      </c>
      <c r="K9547" s="185" t="s">
        <v>537</v>
      </c>
    </row>
    <row r="9548" spans="1:11" x14ac:dyDescent="0.25">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1186</v>
      </c>
      <c r="K9548" s="185" t="s">
        <v>537</v>
      </c>
    </row>
    <row r="9549" spans="1:11" x14ac:dyDescent="0.25">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1186</v>
      </c>
      <c r="K9549" s="185" t="s">
        <v>537</v>
      </c>
    </row>
    <row r="9550" spans="1:11" x14ac:dyDescent="0.25">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1186</v>
      </c>
      <c r="K9550" s="185" t="s">
        <v>537</v>
      </c>
    </row>
    <row r="9551" spans="1:11" x14ac:dyDescent="0.25">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1186</v>
      </c>
      <c r="K9551" s="185" t="s">
        <v>537</v>
      </c>
    </row>
    <row r="9552" spans="1:11" x14ac:dyDescent="0.25">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1186</v>
      </c>
      <c r="K9552" s="185" t="s">
        <v>537</v>
      </c>
    </row>
    <row r="9553" spans="1:16" x14ac:dyDescent="0.25">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3165</v>
      </c>
    </row>
    <row r="9554" spans="1:16" x14ac:dyDescent="0.25">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5">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5">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5">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5">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5">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5">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5">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5">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5">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5">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5">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5">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3165</v>
      </c>
    </row>
    <row r="9567" spans="1:16" x14ac:dyDescent="0.25">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5">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5">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5">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5">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5">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5">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5">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5">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5">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5">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5">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5">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3165</v>
      </c>
    </row>
    <row r="9580" spans="1:16" x14ac:dyDescent="0.25">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5">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5">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5">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5">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5">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5">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5">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5">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5">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5">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5">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5">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3166</v>
      </c>
    </row>
    <row r="9593" spans="1:16" x14ac:dyDescent="0.25">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5">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5">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5">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5">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5">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5">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5">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3167</v>
      </c>
    </row>
    <row r="9601" spans="1:16" x14ac:dyDescent="0.25">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5">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5">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5">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5">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5">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5">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5">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5">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5">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3168</v>
      </c>
    </row>
    <row r="9611" spans="1:16" x14ac:dyDescent="0.25">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5">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5">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5">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5">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5">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5">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5">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5">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5">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5">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3169</v>
      </c>
    </row>
    <row r="9622" spans="1:16" x14ac:dyDescent="0.25">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5">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5">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5">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5">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5">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5">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5">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5">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5">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5">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5">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5">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5">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5">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3169</v>
      </c>
    </row>
    <row r="9637" spans="1:16" x14ac:dyDescent="0.25">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5">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5">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5">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5">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5">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5">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5">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5">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5">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5">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5">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3169</v>
      </c>
    </row>
    <row r="9649" spans="1:16" x14ac:dyDescent="0.25">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5">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5">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5">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5">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5">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5">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5">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5">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5">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5">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5">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3169</v>
      </c>
    </row>
    <row r="9661" spans="1:16" x14ac:dyDescent="0.25">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5">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5">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5">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5">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5">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5">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5">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5">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5">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5">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5">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3170</v>
      </c>
    </row>
    <row r="9673" spans="1:16" x14ac:dyDescent="0.25">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3171</v>
      </c>
    </row>
    <row r="9674" spans="1:16" x14ac:dyDescent="0.25">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3171</v>
      </c>
    </row>
    <row r="9675" spans="1:16" x14ac:dyDescent="0.25">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3171</v>
      </c>
    </row>
    <row r="9676" spans="1:16" x14ac:dyDescent="0.25">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3171</v>
      </c>
    </row>
    <row r="9677" spans="1:16" x14ac:dyDescent="0.25">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3171</v>
      </c>
    </row>
    <row r="9678" spans="1:16" x14ac:dyDescent="0.25">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3171</v>
      </c>
    </row>
    <row r="9679" spans="1:16" x14ac:dyDescent="0.25">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3171</v>
      </c>
    </row>
    <row r="9680" spans="1:16" x14ac:dyDescent="0.25">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3171</v>
      </c>
    </row>
    <row r="9681" spans="1:16" x14ac:dyDescent="0.25">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3170</v>
      </c>
    </row>
    <row r="9682" spans="1:16" x14ac:dyDescent="0.25">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3171</v>
      </c>
    </row>
    <row r="9683" spans="1:16" x14ac:dyDescent="0.25">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3171</v>
      </c>
    </row>
    <row r="9684" spans="1:16" x14ac:dyDescent="0.25">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3171</v>
      </c>
    </row>
    <row r="9685" spans="1:16" x14ac:dyDescent="0.25">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3171</v>
      </c>
    </row>
    <row r="9686" spans="1:16" x14ac:dyDescent="0.25">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3171</v>
      </c>
    </row>
    <row r="9687" spans="1:16" x14ac:dyDescent="0.25">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3171</v>
      </c>
    </row>
    <row r="9688" spans="1:16" x14ac:dyDescent="0.25">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3171</v>
      </c>
    </row>
    <row r="9689" spans="1:16" x14ac:dyDescent="0.25">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3171</v>
      </c>
    </row>
    <row r="9690" spans="1:16" x14ac:dyDescent="0.25">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3170</v>
      </c>
    </row>
    <row r="9691" spans="1:16" x14ac:dyDescent="0.25">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3171</v>
      </c>
    </row>
    <row r="9692" spans="1:16" x14ac:dyDescent="0.25">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3171</v>
      </c>
    </row>
    <row r="9693" spans="1:16" x14ac:dyDescent="0.25">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3171</v>
      </c>
    </row>
    <row r="9694" spans="1:16" x14ac:dyDescent="0.25">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3171</v>
      </c>
    </row>
    <row r="9695" spans="1:16" x14ac:dyDescent="0.25">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3171</v>
      </c>
    </row>
    <row r="9696" spans="1:16" x14ac:dyDescent="0.25">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3171</v>
      </c>
    </row>
    <row r="9697" spans="1:16" x14ac:dyDescent="0.25">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3171</v>
      </c>
    </row>
    <row r="9698" spans="1:16" x14ac:dyDescent="0.25">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3171</v>
      </c>
    </row>
    <row r="9699" spans="1:16" x14ac:dyDescent="0.25">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3170</v>
      </c>
    </row>
    <row r="9700" spans="1:16" x14ac:dyDescent="0.25">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3171</v>
      </c>
    </row>
    <row r="9701" spans="1:16" x14ac:dyDescent="0.25">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3171</v>
      </c>
    </row>
    <row r="9702" spans="1:16" x14ac:dyDescent="0.25">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3171</v>
      </c>
    </row>
    <row r="9703" spans="1:16" x14ac:dyDescent="0.25">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3171</v>
      </c>
    </row>
    <row r="9704" spans="1:16" x14ac:dyDescent="0.25">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3171</v>
      </c>
    </row>
    <row r="9705" spans="1:16" x14ac:dyDescent="0.25">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3171</v>
      </c>
    </row>
    <row r="9706" spans="1:16" x14ac:dyDescent="0.25">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3171</v>
      </c>
    </row>
    <row r="9707" spans="1:16" x14ac:dyDescent="0.25">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3171</v>
      </c>
    </row>
    <row r="9708" spans="1:16" x14ac:dyDescent="0.25">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5">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5">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5">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5">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5">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5">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5">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5">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5">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5">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5">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3172</v>
      </c>
    </row>
    <row r="9720" spans="1:16" x14ac:dyDescent="0.25">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5">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5">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3173</v>
      </c>
    </row>
    <row r="9723" spans="1:16" x14ac:dyDescent="0.25">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5">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5">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5">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5">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5">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5">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5">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5">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5">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5">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3174</v>
      </c>
    </row>
    <row r="9734" spans="1:16" x14ac:dyDescent="0.25">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5">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5">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5">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3175</v>
      </c>
    </row>
    <row r="9738" spans="1:16" x14ac:dyDescent="0.25">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3175</v>
      </c>
    </row>
    <row r="9739" spans="1:16" x14ac:dyDescent="0.25">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3175</v>
      </c>
    </row>
    <row r="9740" spans="1:16" x14ac:dyDescent="0.25">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3175</v>
      </c>
    </row>
    <row r="9741" spans="1:16" x14ac:dyDescent="0.25">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3175</v>
      </c>
    </row>
    <row r="9742" spans="1:16" x14ac:dyDescent="0.25">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3175</v>
      </c>
    </row>
    <row r="9743" spans="1:16" x14ac:dyDescent="0.25">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5">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5">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5">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5">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5">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5">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5">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5">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5">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5">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5">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5">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5">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5">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3175</v>
      </c>
    </row>
    <row r="9758" spans="1:16" x14ac:dyDescent="0.25">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3175</v>
      </c>
    </row>
    <row r="9759" spans="1:16" x14ac:dyDescent="0.25">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3175</v>
      </c>
    </row>
    <row r="9760" spans="1:16" x14ac:dyDescent="0.25">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3175</v>
      </c>
    </row>
    <row r="9761" spans="1:16" x14ac:dyDescent="0.25">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3175</v>
      </c>
    </row>
    <row r="9762" spans="1:16" x14ac:dyDescent="0.25">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3175</v>
      </c>
    </row>
    <row r="9763" spans="1:16" x14ac:dyDescent="0.25">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5">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5">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5">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5">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5">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5">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5">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5">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5">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5">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5">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5">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5">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5">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5">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5">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5">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5">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5">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5">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5">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5">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5">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5">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5">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5">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5">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5">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5">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5">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5">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5">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3176</v>
      </c>
    </row>
    <row r="9796" spans="1:16" x14ac:dyDescent="0.25">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5">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5">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5">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5">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5">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5">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5">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5">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5">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5">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5">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5">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5">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5">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5">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5">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3176</v>
      </c>
    </row>
    <row r="9813" spans="1:16" x14ac:dyDescent="0.25">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3177</v>
      </c>
    </row>
    <row r="9814" spans="1:16" x14ac:dyDescent="0.25">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5">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5">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5">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5">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5">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5">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5">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5">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5">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5">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5">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5">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5">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5">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5">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5">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5">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5">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5">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5">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5">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5">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5">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5">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5">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5">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5">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5">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3165</v>
      </c>
    </row>
    <row r="9843" spans="1:16" x14ac:dyDescent="0.25">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5">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5">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5">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5">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5">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5">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5">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5">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5">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5">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5">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5">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5">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5">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5">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5">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5">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5">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5">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5">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5">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5">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5">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5">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5">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5">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5">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5">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5">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5">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5">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5">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5">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5">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5">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5">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5">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5">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5">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5">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5">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5">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5">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5">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5">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5">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5">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5">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5">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5">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5">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3496</v>
      </c>
    </row>
    <row r="9895" spans="1:16" x14ac:dyDescent="0.25">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5">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5">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5">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5">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5">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5">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5">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5">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5">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5">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5">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5">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5">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5">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5">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5">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5">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5">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3496</v>
      </c>
    </row>
    <row r="9914" spans="1:16" x14ac:dyDescent="0.25">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5">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5">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5">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5">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5">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5">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5">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5">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5">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5">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5">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5">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5">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5">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5">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5">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5">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5">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3496</v>
      </c>
    </row>
    <row r="9933" spans="1:16" x14ac:dyDescent="0.25">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5">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5">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5">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5">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5">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5">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5">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5">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5">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5">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5">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5">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5">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5">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5">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5">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5">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5">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3496</v>
      </c>
    </row>
    <row r="9952" spans="1:16" x14ac:dyDescent="0.25">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5">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5">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5">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5">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5">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5">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5">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5">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5">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5">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5">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5">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5">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5">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5">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5">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5">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5">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3497</v>
      </c>
    </row>
    <row r="9971" spans="1:16" x14ac:dyDescent="0.25">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5">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5">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5">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5">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5">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5">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5">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5">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5">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5">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5">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5">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5">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5">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5">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5">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5">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5">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5">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5">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5">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5">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5">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3498</v>
      </c>
    </row>
    <row r="9995" spans="1:16" x14ac:dyDescent="0.25">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5">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5">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5">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5">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5">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5">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5">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5">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5">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5">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5">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5">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5">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5">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5">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5">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5">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3498</v>
      </c>
    </row>
    <row r="10013" spans="1:16" x14ac:dyDescent="0.25">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5">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5">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5">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5">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5">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5">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5">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5">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5">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5">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5">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5">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5">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5">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5">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5">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5">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3498</v>
      </c>
    </row>
    <row r="10031" spans="1:16" x14ac:dyDescent="0.25">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5">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5">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5">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5">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5">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5">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5">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5">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5">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5">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5">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5">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5">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5">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5">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5">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5">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5">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5">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5">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5">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5">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5">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5">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5">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5">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5">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5">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5">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5">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5">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5">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5">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5">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5">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5">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5">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5">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5">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5">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5">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5">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5">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5">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5">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5">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5">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5">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5">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5">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5">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5">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5">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5">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5">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5">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5">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5">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5">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5">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5">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5">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5">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5">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5">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5">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5">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5">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5">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5">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5">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5">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5">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5">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5">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5">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5">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5">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5">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5">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5">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5">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5">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5">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5">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5">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5">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5">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3499</v>
      </c>
    </row>
    <row r="10120" spans="1:16" x14ac:dyDescent="0.25">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5">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5">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5">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5">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5">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5">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5">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5">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5">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5">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5">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5">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5">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5">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5">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5">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5">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5">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5">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5">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3500</v>
      </c>
    </row>
    <row r="10141" spans="1:16" x14ac:dyDescent="0.25">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5">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5">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5">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5">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5">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5">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5">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5">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5">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5">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5">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3498</v>
      </c>
    </row>
    <row r="10153" spans="1:16" x14ac:dyDescent="0.25">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5">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5">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5">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5">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5">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5">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5">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5">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5">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5">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3501</v>
      </c>
    </row>
    <row r="10164" spans="1:16" x14ac:dyDescent="0.25">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5">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5">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5">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5">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5">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5">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5">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5">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5">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5">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5">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5">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5">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5">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5">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5">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5">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5">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3502</v>
      </c>
    </row>
    <row r="10183" spans="1:16" x14ac:dyDescent="0.25">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5">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5">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5">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5">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5">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5">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5">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5">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5">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3503</v>
      </c>
    </row>
    <row r="10193" spans="1:16" x14ac:dyDescent="0.25">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5">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5">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5">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5">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5">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5">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5">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5">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5">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5">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5">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3504</v>
      </c>
    </row>
    <row r="10205" spans="1:16" x14ac:dyDescent="0.25">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5">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5">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5">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5">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5">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5">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5">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5">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5">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5">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3505</v>
      </c>
    </row>
    <row r="10216" spans="1:16" x14ac:dyDescent="0.25">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3505</v>
      </c>
    </row>
    <row r="10217" spans="1:16" x14ac:dyDescent="0.25">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3505</v>
      </c>
    </row>
    <row r="10218" spans="1:16" x14ac:dyDescent="0.25">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3505</v>
      </c>
    </row>
    <row r="10219" spans="1:16" x14ac:dyDescent="0.25">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3505</v>
      </c>
    </row>
    <row r="10220" spans="1:16" x14ac:dyDescent="0.25">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3505</v>
      </c>
    </row>
    <row r="10221" spans="1:16" x14ac:dyDescent="0.25">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3505</v>
      </c>
    </row>
    <row r="10222" spans="1:16" x14ac:dyDescent="0.25">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3505</v>
      </c>
    </row>
    <row r="10223" spans="1:16" x14ac:dyDescent="0.25">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3505</v>
      </c>
    </row>
    <row r="10224" spans="1:16" x14ac:dyDescent="0.25">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3505</v>
      </c>
    </row>
    <row r="10225" spans="1:16" x14ac:dyDescent="0.25">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3505</v>
      </c>
    </row>
    <row r="10226" spans="1:16" x14ac:dyDescent="0.25">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3505</v>
      </c>
    </row>
    <row r="10227" spans="1:16" x14ac:dyDescent="0.25">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3505</v>
      </c>
    </row>
    <row r="10228" spans="1:16" x14ac:dyDescent="0.25">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3505</v>
      </c>
    </row>
    <row r="10229" spans="1:16" x14ac:dyDescent="0.25">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3505</v>
      </c>
    </row>
    <row r="10230" spans="1:16" x14ac:dyDescent="0.25">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3505</v>
      </c>
    </row>
    <row r="10231" spans="1:16" x14ac:dyDescent="0.25">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3505</v>
      </c>
    </row>
    <row r="10232" spans="1:16" x14ac:dyDescent="0.25">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3505</v>
      </c>
    </row>
    <row r="10233" spans="1:16" x14ac:dyDescent="0.25">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3505</v>
      </c>
    </row>
    <row r="10234" spans="1:16" x14ac:dyDescent="0.25">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3505</v>
      </c>
    </row>
    <row r="10235" spans="1:16" x14ac:dyDescent="0.25">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3505</v>
      </c>
    </row>
    <row r="10236" spans="1:16" x14ac:dyDescent="0.25">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3505</v>
      </c>
    </row>
    <row r="10237" spans="1:16" x14ac:dyDescent="0.25">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3505</v>
      </c>
    </row>
    <row r="10238" spans="1:16" x14ac:dyDescent="0.25">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3505</v>
      </c>
    </row>
    <row r="10239" spans="1:16" x14ac:dyDescent="0.25">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5">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5">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5">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5">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5">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5">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5">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5">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5">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5">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5">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5">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5">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5">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5">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5">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5">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5">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5">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5">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5">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5">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5">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5">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5">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5">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5">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5">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5">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1340</v>
      </c>
    </row>
    <row r="10269" spans="1:16" x14ac:dyDescent="0.25">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5">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5">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5">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5">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5">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5">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5">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5">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5">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5">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1207</v>
      </c>
      <c r="K10279" s="41" t="s">
        <v>334</v>
      </c>
    </row>
    <row r="10280" spans="1:11" x14ac:dyDescent="0.25">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1207</v>
      </c>
      <c r="K10280" s="41" t="s">
        <v>334</v>
      </c>
    </row>
    <row r="10281" spans="1:11" x14ac:dyDescent="0.25">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1207</v>
      </c>
      <c r="K10281" s="41" t="s">
        <v>334</v>
      </c>
    </row>
    <row r="10282" spans="1:11" x14ac:dyDescent="0.25">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1207</v>
      </c>
      <c r="K10282" s="41" t="s">
        <v>334</v>
      </c>
    </row>
    <row r="10283" spans="1:11" x14ac:dyDescent="0.25">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1207</v>
      </c>
      <c r="K10283" s="41" t="s">
        <v>334</v>
      </c>
    </row>
    <row r="10284" spans="1:11" x14ac:dyDescent="0.25">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1207</v>
      </c>
      <c r="K10284" s="41" t="s">
        <v>334</v>
      </c>
    </row>
    <row r="10285" spans="1:11" x14ac:dyDescent="0.25">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1207</v>
      </c>
      <c r="K10285" s="41" t="s">
        <v>334</v>
      </c>
    </row>
    <row r="10286" spans="1:11" x14ac:dyDescent="0.25">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1207</v>
      </c>
      <c r="K10286" s="41" t="s">
        <v>334</v>
      </c>
    </row>
    <row r="10287" spans="1:11" x14ac:dyDescent="0.25">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1207</v>
      </c>
      <c r="K10287" s="41" t="s">
        <v>334</v>
      </c>
    </row>
    <row r="10288" spans="1:11" x14ac:dyDescent="0.25">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1207</v>
      </c>
      <c r="K10288" s="41" t="s">
        <v>334</v>
      </c>
    </row>
    <row r="10289" spans="1:11" x14ac:dyDescent="0.25">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1207</v>
      </c>
      <c r="K10289" s="41" t="s">
        <v>334</v>
      </c>
    </row>
    <row r="10290" spans="1:11" x14ac:dyDescent="0.25">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1207</v>
      </c>
      <c r="K10290" s="41" t="s">
        <v>334</v>
      </c>
    </row>
    <row r="10291" spans="1:11" x14ac:dyDescent="0.25">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1207</v>
      </c>
      <c r="K10291" s="41" t="s">
        <v>334</v>
      </c>
    </row>
    <row r="10292" spans="1:11" x14ac:dyDescent="0.25">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1207</v>
      </c>
      <c r="K10292" s="41" t="s">
        <v>334</v>
      </c>
    </row>
    <row r="10293" spans="1:11" x14ac:dyDescent="0.25">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1207</v>
      </c>
      <c r="K10293" s="41" t="s">
        <v>334</v>
      </c>
    </row>
    <row r="10294" spans="1:11" x14ac:dyDescent="0.25">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1207</v>
      </c>
      <c r="K10294" s="41" t="s">
        <v>334</v>
      </c>
    </row>
    <row r="10295" spans="1:11" x14ac:dyDescent="0.25">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1207</v>
      </c>
      <c r="K10295" s="41" t="s">
        <v>334</v>
      </c>
    </row>
    <row r="10296" spans="1:11" x14ac:dyDescent="0.25">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1207</v>
      </c>
      <c r="K10296" s="41" t="s">
        <v>334</v>
      </c>
    </row>
    <row r="10297" spans="1:11" x14ac:dyDescent="0.25">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1207</v>
      </c>
      <c r="K10297" s="41" t="s">
        <v>334</v>
      </c>
    </row>
    <row r="10298" spans="1:11" x14ac:dyDescent="0.25">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1207</v>
      </c>
      <c r="K10298" s="41" t="s">
        <v>334</v>
      </c>
    </row>
    <row r="10299" spans="1:11" x14ac:dyDescent="0.25">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1207</v>
      </c>
      <c r="K10299" s="41" t="s">
        <v>334</v>
      </c>
    </row>
    <row r="10300" spans="1:11" x14ac:dyDescent="0.25">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1207</v>
      </c>
      <c r="K10300" s="41" t="s">
        <v>334</v>
      </c>
    </row>
    <row r="10301" spans="1:11" x14ac:dyDescent="0.25">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1207</v>
      </c>
      <c r="K10301" s="41" t="s">
        <v>334</v>
      </c>
    </row>
    <row r="10302" spans="1:11" x14ac:dyDescent="0.25">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1207</v>
      </c>
      <c r="K10302" s="41" t="s">
        <v>334</v>
      </c>
    </row>
    <row r="10303" spans="1:11" x14ac:dyDescent="0.25">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1207</v>
      </c>
      <c r="K10303" s="41" t="s">
        <v>334</v>
      </c>
    </row>
    <row r="10304" spans="1:11" x14ac:dyDescent="0.25">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1207</v>
      </c>
      <c r="K10304" s="41" t="s">
        <v>334</v>
      </c>
    </row>
    <row r="10305" spans="1:16" x14ac:dyDescent="0.25">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1207</v>
      </c>
      <c r="K10305" s="41" t="s">
        <v>334</v>
      </c>
    </row>
    <row r="10306" spans="1:16" x14ac:dyDescent="0.25">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1207</v>
      </c>
      <c r="K10306" s="41" t="s">
        <v>334</v>
      </c>
    </row>
    <row r="10307" spans="1:16" x14ac:dyDescent="0.25">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3504</v>
      </c>
    </row>
    <row r="10308" spans="1:16" x14ac:dyDescent="0.25">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5">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5">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5">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5">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5">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5">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5">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5">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5">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5">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5">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5">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5">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5">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5">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3504</v>
      </c>
    </row>
    <row r="10324" spans="1:16" x14ac:dyDescent="0.25">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5">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5">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5">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5">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5">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5">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5">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5">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5">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5">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5">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5">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5">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5">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5">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3504</v>
      </c>
    </row>
    <row r="10340" spans="1:16" x14ac:dyDescent="0.25">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5">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5">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5">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5">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5">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5">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5">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5">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5">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5">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5">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5">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5">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5">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5">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3504</v>
      </c>
    </row>
    <row r="10356" spans="1:16" x14ac:dyDescent="0.25">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5">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5">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5">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5">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5">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5">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5">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5">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5">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5">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5">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5">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5">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5">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5">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3506</v>
      </c>
    </row>
    <row r="10372" spans="1:16" x14ac:dyDescent="0.25">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5">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5">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5">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5">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5">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5">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5">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5">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5">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5">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5">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5">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5">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5">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3507</v>
      </c>
    </row>
    <row r="10387" spans="1:16" x14ac:dyDescent="0.25">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5">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5">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5">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5">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5">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5">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5">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5">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5">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5">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5">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5">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5">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3504</v>
      </c>
    </row>
    <row r="10401" spans="1:16" x14ac:dyDescent="0.25">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5">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5">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5">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5">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5">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5">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5">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5">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5">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5">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5">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5">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5">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3508</v>
      </c>
    </row>
    <row r="10415" spans="1:16" x14ac:dyDescent="0.25">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5">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5">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5">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5">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5">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5">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5">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5">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5">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5">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5">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3509</v>
      </c>
    </row>
    <row r="10427" spans="1:16" x14ac:dyDescent="0.25">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5">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5">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5">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5">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5">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5">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5">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5">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5">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5">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3510</v>
      </c>
    </row>
    <row r="10438" spans="1:16" x14ac:dyDescent="0.25">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5">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5">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5">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5">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5">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5">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5">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5">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5">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5">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5">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3510</v>
      </c>
    </row>
    <row r="10450" spans="1:16" x14ac:dyDescent="0.25">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5">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5">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5">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5">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5">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5">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5">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5">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5">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5">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5">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5">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5">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5">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5">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5">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5">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5">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5">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5">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5">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5">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5">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5">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5">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5">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5">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5">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5">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5">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5">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3511</v>
      </c>
    </row>
    <row r="10482" spans="1:16" x14ac:dyDescent="0.25">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5">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5">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5">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5">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5">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5">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5">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5">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5">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5">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3512</v>
      </c>
    </row>
    <row r="10493" spans="1:16" x14ac:dyDescent="0.25">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5">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5">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5">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5">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5">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5">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5">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5">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5">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5">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3513</v>
      </c>
    </row>
    <row r="10504" spans="1:16" x14ac:dyDescent="0.25">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5">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5">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5">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5">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5">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5">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5">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5">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5">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5">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3513</v>
      </c>
    </row>
    <row r="10515" spans="1:16" x14ac:dyDescent="0.25">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5">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5">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5">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5">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5">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5">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5">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5">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5">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5">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5">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5">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5">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5">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5">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5">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5">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5">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5">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5">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5">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5">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5">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5">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5">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5">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5">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5">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5">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5">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5">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5">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5">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5">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5">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5">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5">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5">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5">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5">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5">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5">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5">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5">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5">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5">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5">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5">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5">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5">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5">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5">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5">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5">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5">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5">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5">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5">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5">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5">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5">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5">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5">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5">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5">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5">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5">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5">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5">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5">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5">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5">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5">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5">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5">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5">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5">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5">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5">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5">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5">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5">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5">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5">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5">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5">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5">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5">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5">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5">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5">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5">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5">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5">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5">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5">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5">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5">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5">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5">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5">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5">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5">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5">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5">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5">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5">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5">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5">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5">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5">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5">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5">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5">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5">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5">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5">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5">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5">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5">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5">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5">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5">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5">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5">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5">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5">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5">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5">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5">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5">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5">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5">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5">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5">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5">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5">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5">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5">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5">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5">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5">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5">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5">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5">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5">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5">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5">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5">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5">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5">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5">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5">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5">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5">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5">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5">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5">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5">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5">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5">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5">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5">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5">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5">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5">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5">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5">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5">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5">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5">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5">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5">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5">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5">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5">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5">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5">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5">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5">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5">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5">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5">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5">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5">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5">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5">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5">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5">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5">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5">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5">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5">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5">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5">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5">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5">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5">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5">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5">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5">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5">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5">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5">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5">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5">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5">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5">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5">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5">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5">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5">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5">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5">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5">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5">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5">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5">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5">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5">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5">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5">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5">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5">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5">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5">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5">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5">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5">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5">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5">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5">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5">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5">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5">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5">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5">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5">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5">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5">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5">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5">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5">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5">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5">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5">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5">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5">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5">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5">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5">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5">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5">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5">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5">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5">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5">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5">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5">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5">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5">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5">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5">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5">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5">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5">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5">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5">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5">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5">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5">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5">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5">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5">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5">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5">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5">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5">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5">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5">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5">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5">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5">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5">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5">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5">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5">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5">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5">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5">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5">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5">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5">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5">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5">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5">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5">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5">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5">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5">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5">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5">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5">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5">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5">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5">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5">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5">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5">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5">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5">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5">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5">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5">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5">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5">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5">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5">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5">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5">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5">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5">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5">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5">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5">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5">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5">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5">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5">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5">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5">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5">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5">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5">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5">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5">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5">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5">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5">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5">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5">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5">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5">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5">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5">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5">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5">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5">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5">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5">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5">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5">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5">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5">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5">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5">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5">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5">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5">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5">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5">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5">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5">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5">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5">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5">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5">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5">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5">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5">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5">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5">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5">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5">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5">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5">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5">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5">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5">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5">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5">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5">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5">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5">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5">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5">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5">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5">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5">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5">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5">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5">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5">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5">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5">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5">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5">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5">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5">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5">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5">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5">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5">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5">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5">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5">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5">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5">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5">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5">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5">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5">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5">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5">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5">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5">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5">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5">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5">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5">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5">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5">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5">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5">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5">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5">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5">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5">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5">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5">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5">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5">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5">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5">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5">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5">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5">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5">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5">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5">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5">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5">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5">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5">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5">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5">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5">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5">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5">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5">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5">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5">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5">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5">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5">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5">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5">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5">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5">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5">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5">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5">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5">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5">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5">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5">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5">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5">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5">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5">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5">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5">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5">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5">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5">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5">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5">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5">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5">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5">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5">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5">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5">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5">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5">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5">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5">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5">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5">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5">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5">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5">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5">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5">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5">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5">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5">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5">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5">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5">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5">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5">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5">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5">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5">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5">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5">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5">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5">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5">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5">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5">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5">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5">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5">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5">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5">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5">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5">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5">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5">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5">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5">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5">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5">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5">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5">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5">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5">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5">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5">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5">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5">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5">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5">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5">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5">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5">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5">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5">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5">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5">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5">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5">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5">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5">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5">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5">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5">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5">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5">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5">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5">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5">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5">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5">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5">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5">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5">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5">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5">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5">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5">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5">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5">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5">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5">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5">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5">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5">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5">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5">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5">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5">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5">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5">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5">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5">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5">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5">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5">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5">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5">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5">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5">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5">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5">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5">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5">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5">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5">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5">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5">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5">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5">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5">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3514</v>
      </c>
    </row>
    <row r="11112" spans="1:16" x14ac:dyDescent="0.25">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5">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5">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5">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5">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5">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5">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5">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5">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5">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3515</v>
      </c>
    </row>
    <row r="11122" spans="1:16" x14ac:dyDescent="0.25">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5">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5">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5">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3516</v>
      </c>
    </row>
    <row r="11126" spans="1:16" x14ac:dyDescent="0.25">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3516</v>
      </c>
    </row>
    <row r="11127" spans="1:16" x14ac:dyDescent="0.25">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5">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5">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3516</v>
      </c>
    </row>
    <row r="11130" spans="1:16" x14ac:dyDescent="0.25">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5">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5">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5">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3516</v>
      </c>
    </row>
    <row r="11134" spans="1:16" x14ac:dyDescent="0.25">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5">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5">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3516</v>
      </c>
    </row>
    <row r="11137" spans="1:16" x14ac:dyDescent="0.25">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3516</v>
      </c>
    </row>
    <row r="11138" spans="1:16" x14ac:dyDescent="0.25">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3514</v>
      </c>
    </row>
    <row r="11139" spans="1:16" x14ac:dyDescent="0.25">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5">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5">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5">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5">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5">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5">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5">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5">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5">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5">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5">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5">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5">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5">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5">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5">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3517</v>
      </c>
    </row>
    <row r="11156" spans="1:16" x14ac:dyDescent="0.25">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5">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5">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5">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5">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5">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5">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5">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5">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5">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5">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5">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5">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5">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5">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1322</v>
      </c>
    </row>
    <row r="11171" spans="1:16" x14ac:dyDescent="0.25">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5">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5">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5">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5">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5">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5">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5">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5">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5">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5">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5">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5">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5">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5">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5">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5">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5">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5">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5">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5">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5">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5">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5">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5">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5">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5">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5">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5">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5">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5">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5">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5">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5">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5">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5">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5">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5">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5">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5">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5">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5">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5">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5">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5">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5">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5">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5">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5">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5">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5">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3518</v>
      </c>
    </row>
    <row r="11222" spans="1:16" x14ac:dyDescent="0.25">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5">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5">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5">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5">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5">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5">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5">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5">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5">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5">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5">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5">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5">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3519</v>
      </c>
    </row>
    <row r="11236" spans="1:16" x14ac:dyDescent="0.25">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5">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5">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5">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5">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5">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5">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5">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5">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5">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5">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5">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5">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5">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5">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5">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5">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3520</v>
      </c>
    </row>
    <row r="11253" spans="1:16" x14ac:dyDescent="0.25">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5">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5">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5">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5">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5">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5">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5">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5">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5">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5">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5">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3521</v>
      </c>
    </row>
    <row r="11265" spans="1:15" x14ac:dyDescent="0.25">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5">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5">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5">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5">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5">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5">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5">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5">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5">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5">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5">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5">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5">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5">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5">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5">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5">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5">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5">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5">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5">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5">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5">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5">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5">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5">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5">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5">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5">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5">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5">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5">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5">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5">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5">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5">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5">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5">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3522</v>
      </c>
    </row>
    <row r="11304" spans="1:16" x14ac:dyDescent="0.25">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5">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5">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5">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5">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5">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5">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5">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5">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5">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5">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5">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5">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5">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3522</v>
      </c>
    </row>
    <row r="11318" spans="1:16" x14ac:dyDescent="0.25">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5">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5">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5">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5">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5">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5">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5">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5">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5">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5">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5">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5">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5">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5">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5">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5">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5">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5">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5">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5">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5">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5">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5">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5">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5">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5">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5">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5">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5">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5">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5">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5">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5">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5">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5">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5">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5">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5">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5">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5">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5">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5">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5">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5">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5">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5">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5">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5">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5">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5">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5">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5">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5">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5">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5">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5">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5">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5">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5">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5">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5">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5">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5">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5">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5">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5">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5">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5">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5">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5">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5">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5">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5">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5">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5">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5">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5">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5">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5">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5">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5">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5">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5">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5">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5">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5">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5">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5">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5">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5">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5">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5">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5">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5">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5">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5">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5">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5">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5">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5">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5">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5">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5">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5">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5">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5">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5">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5">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5">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5">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5">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5">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5">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5">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5">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5">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5">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5">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5">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5">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5">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5">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5">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5">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5">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5">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5">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5">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5">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5">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5">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5">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5">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5">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5">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5">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5">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5">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5">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5">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5">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5">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5">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5">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5">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5">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5">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5">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5">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5">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5">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5">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5">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5">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5">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5">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5">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5">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5">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5">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5">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5">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5">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5">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5">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5">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5">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5">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5">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5">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5">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5">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5">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5">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5">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5">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5">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5">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5">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5">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5">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5">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5">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5">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5">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5">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5">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5">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5">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5">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5">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5">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5">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5">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5">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5">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5">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5">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5">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5">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5">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5">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5">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5">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5">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5">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5">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5">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5">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5">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5">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5">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5">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5">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5">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5">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5">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5">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5">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5">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5">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5">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5">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5">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5">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5">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5">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5">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5">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5">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5">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5">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5">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5">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5">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5">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5">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5">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5">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5">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5">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4161</v>
      </c>
      <c r="J11559" s="41" t="s">
        <v>965</v>
      </c>
      <c r="K11559" s="41" t="s">
        <v>334</v>
      </c>
      <c r="O11559" s="59">
        <v>0.5</v>
      </c>
    </row>
    <row r="11560" spans="1:15" x14ac:dyDescent="0.25">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5">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5">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5">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5">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5">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5">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5">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5">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4161</v>
      </c>
      <c r="J11568" s="41" t="s">
        <v>965</v>
      </c>
      <c r="K11568" s="41" t="s">
        <v>334</v>
      </c>
      <c r="O11568" s="59">
        <v>0.5</v>
      </c>
    </row>
    <row r="11569" spans="1:15" x14ac:dyDescent="0.25">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5">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5">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5">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5">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5">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5">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5">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5">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5">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4162</v>
      </c>
      <c r="J11578" s="41" t="s">
        <v>938</v>
      </c>
      <c r="K11578" s="41" t="s">
        <v>334</v>
      </c>
      <c r="O11578" s="59">
        <v>0.2</v>
      </c>
    </row>
    <row r="11579" spans="1:15" x14ac:dyDescent="0.25">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5">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5">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5">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5">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5">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5">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5">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5">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5">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5">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5">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5">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5">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5">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5">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5">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5">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5">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5">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5">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5">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5">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5">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5">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5">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5">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5">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5">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5">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5">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5">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5">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5">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5">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5">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5">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5">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5">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5">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5">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1186</v>
      </c>
      <c r="K11619" s="41" t="s">
        <v>334</v>
      </c>
      <c r="L11619" s="193">
        <v>736.08640000000003</v>
      </c>
      <c r="M11619" s="52" t="s">
        <v>1186</v>
      </c>
      <c r="N11619" s="52" t="s">
        <v>116</v>
      </c>
      <c r="O11619" s="59">
        <v>5</v>
      </c>
      <c r="P11619" s="42" t="s">
        <v>4055</v>
      </c>
    </row>
    <row r="11620" spans="1:16" x14ac:dyDescent="0.25">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1186</v>
      </c>
      <c r="K11620" s="41" t="s">
        <v>334</v>
      </c>
      <c r="L11620" s="193">
        <v>592.45950000000005</v>
      </c>
      <c r="M11620" s="52" t="s">
        <v>1186</v>
      </c>
      <c r="N11620" s="52" t="s">
        <v>116</v>
      </c>
      <c r="O11620" s="59">
        <v>5</v>
      </c>
      <c r="P11620" s="42" t="s">
        <v>4055</v>
      </c>
    </row>
    <row r="11621" spans="1:16" x14ac:dyDescent="0.25">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1186</v>
      </c>
      <c r="K11621" s="41" t="s">
        <v>334</v>
      </c>
      <c r="L11621" s="193">
        <v>484.74020000000002</v>
      </c>
      <c r="M11621" s="52" t="s">
        <v>1186</v>
      </c>
      <c r="N11621" s="52" t="s">
        <v>116</v>
      </c>
      <c r="O11621" s="59">
        <v>5</v>
      </c>
      <c r="P11621" s="42" t="s">
        <v>4055</v>
      </c>
    </row>
    <row r="11622" spans="1:16" x14ac:dyDescent="0.25">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1186</v>
      </c>
      <c r="K11622" s="41" t="s">
        <v>334</v>
      </c>
      <c r="L11622" s="193">
        <v>538.59910000000002</v>
      </c>
      <c r="M11622" s="52" t="s">
        <v>1186</v>
      </c>
      <c r="N11622" s="52" t="s">
        <v>116</v>
      </c>
      <c r="O11622" s="59">
        <v>5</v>
      </c>
      <c r="P11622" s="42" t="s">
        <v>4055</v>
      </c>
    </row>
    <row r="11623" spans="1:16" x14ac:dyDescent="0.25">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1186</v>
      </c>
      <c r="K11623" s="41" t="s">
        <v>334</v>
      </c>
      <c r="L11623" s="193">
        <v>269.2998</v>
      </c>
      <c r="M11623" s="52" t="s">
        <v>1186</v>
      </c>
      <c r="N11623" s="52" t="s">
        <v>116</v>
      </c>
      <c r="O11623" s="59">
        <v>5</v>
      </c>
      <c r="P11623" s="42" t="s">
        <v>4055</v>
      </c>
    </row>
    <row r="11624" spans="1:16" x14ac:dyDescent="0.25">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1186</v>
      </c>
      <c r="K11624" s="41" t="s">
        <v>334</v>
      </c>
      <c r="L11624" s="193">
        <v>341.11340000000001</v>
      </c>
      <c r="M11624" s="52" t="s">
        <v>1186</v>
      </c>
      <c r="N11624" s="52" t="s">
        <v>116</v>
      </c>
      <c r="O11624" s="59">
        <v>5</v>
      </c>
      <c r="P11624" s="42" t="s">
        <v>4055</v>
      </c>
    </row>
    <row r="11625" spans="1:16" x14ac:dyDescent="0.25">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1186</v>
      </c>
      <c r="K11625" s="41" t="s">
        <v>334</v>
      </c>
      <c r="L11625" s="193">
        <v>269.2998</v>
      </c>
      <c r="M11625" s="52" t="s">
        <v>1186</v>
      </c>
      <c r="N11625" s="52" t="s">
        <v>116</v>
      </c>
      <c r="O11625" s="59">
        <v>5</v>
      </c>
      <c r="P11625" s="42" t="s">
        <v>4055</v>
      </c>
    </row>
    <row r="11626" spans="1:16" x14ac:dyDescent="0.25">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1186</v>
      </c>
      <c r="K11626" s="41" t="s">
        <v>334</v>
      </c>
      <c r="L11626" s="193">
        <v>394.97340000000003</v>
      </c>
      <c r="M11626" s="52" t="s">
        <v>1186</v>
      </c>
      <c r="N11626" s="52" t="s">
        <v>116</v>
      </c>
      <c r="O11626" s="59">
        <v>5</v>
      </c>
      <c r="P11626" s="42" t="s">
        <v>4055</v>
      </c>
    </row>
    <row r="11627" spans="1:16" x14ac:dyDescent="0.25">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5">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5">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5">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5">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5">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5">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5">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5">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5">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5">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5">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5">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5">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5">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5">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5">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5">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5">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5">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5">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5">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5">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5">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5">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5">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5">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5">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5">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5">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5">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5">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5">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5">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5">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5">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5">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5">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5">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5">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5">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5">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5">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5">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5">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5">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5">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5">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5">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5">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5">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5">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5">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5">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5">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5">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5">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5">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5">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5">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5">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5">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5">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5">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5">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5">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5">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5">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5">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5">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5">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5">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5">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5">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5">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5">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5">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5">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5">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5">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5">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5">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5">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5">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5">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5">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5">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5">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5">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5">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5">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5">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5">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5">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5">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5">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5">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5">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5">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5">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5">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5">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5">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5">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5">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5">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5">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5">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5">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5">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5">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5">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5">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5">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5">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5">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5">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5">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5">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5">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5">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5">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5">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5">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5">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5">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5">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5">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5">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5">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5">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5">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5">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5">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5">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5">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5">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5">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5">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5">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5">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5">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4163</v>
      </c>
      <c r="J11768" s="41" t="s">
        <v>965</v>
      </c>
      <c r="K11768" s="41" t="s">
        <v>115</v>
      </c>
      <c r="O11768" s="59">
        <v>1.88</v>
      </c>
    </row>
    <row r="11769" spans="1:15" x14ac:dyDescent="0.25">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4163</v>
      </c>
      <c r="J11769" s="41" t="s">
        <v>965</v>
      </c>
      <c r="K11769" s="41" t="s">
        <v>115</v>
      </c>
      <c r="O11769" s="59">
        <v>1.88</v>
      </c>
    </row>
    <row r="11770" spans="1:15" x14ac:dyDescent="0.25">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5">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5">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5">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5">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5">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5">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5">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5">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5">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5">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4163</v>
      </c>
      <c r="J11780" s="41" t="s">
        <v>965</v>
      </c>
      <c r="K11780" s="41" t="s">
        <v>115</v>
      </c>
      <c r="O11780" s="59">
        <v>1.88</v>
      </c>
    </row>
    <row r="11781" spans="1:15" x14ac:dyDescent="0.25">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4163</v>
      </c>
      <c r="J11781" s="41" t="s">
        <v>965</v>
      </c>
      <c r="K11781" s="41" t="s">
        <v>115</v>
      </c>
      <c r="O11781" s="59">
        <v>1.88</v>
      </c>
    </row>
    <row r="11782" spans="1:15" x14ac:dyDescent="0.25">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5">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5">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5">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5">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5">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5">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5">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5">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5">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4163</v>
      </c>
      <c r="J11791" s="41" t="s">
        <v>965</v>
      </c>
      <c r="K11791" s="41" t="s">
        <v>115</v>
      </c>
      <c r="O11791" s="59">
        <v>1.88</v>
      </c>
    </row>
    <row r="11792" spans="1:15" x14ac:dyDescent="0.25">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4163</v>
      </c>
      <c r="J11792" s="41" t="s">
        <v>965</v>
      </c>
      <c r="K11792" s="41" t="s">
        <v>115</v>
      </c>
      <c r="O11792" s="59">
        <v>1.88</v>
      </c>
    </row>
    <row r="11793" spans="1:15" x14ac:dyDescent="0.25">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4163</v>
      </c>
      <c r="J11793" s="41" t="s">
        <v>965</v>
      </c>
      <c r="K11793" s="41" t="s">
        <v>115</v>
      </c>
      <c r="O11793" s="59">
        <v>1.88</v>
      </c>
    </row>
    <row r="11794" spans="1:15" x14ac:dyDescent="0.25">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5">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5">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5">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5">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5">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5">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5">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5">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5">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5">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5">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5">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5">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5">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5">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5">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5">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5">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5">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5">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5">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5">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5">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5">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5">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5">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5">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5">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5">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5">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5">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5">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5">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5">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5">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5">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5">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4161</v>
      </c>
      <c r="J11831" s="41" t="s">
        <v>938</v>
      </c>
      <c r="K11831" s="41" t="s">
        <v>115</v>
      </c>
      <c r="O11831" s="59">
        <v>0.5</v>
      </c>
    </row>
    <row r="11832" spans="1:15" x14ac:dyDescent="0.25">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5">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5">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5">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5">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5">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5">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5">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5">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5">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5">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4056</v>
      </c>
    </row>
    <row r="11843" spans="1:16" x14ac:dyDescent="0.25">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5">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5">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5">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5">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5">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5">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5">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5">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5">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5">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5">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5">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5">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3163</v>
      </c>
    </row>
    <row r="11857" spans="1:16" x14ac:dyDescent="0.25">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3163</v>
      </c>
    </row>
    <row r="11858" spans="1:16" x14ac:dyDescent="0.25">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3163</v>
      </c>
    </row>
    <row r="11859" spans="1:16" x14ac:dyDescent="0.25">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3163</v>
      </c>
    </row>
    <row r="11860" spans="1:16" x14ac:dyDescent="0.25">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3163</v>
      </c>
    </row>
    <row r="11861" spans="1:16" x14ac:dyDescent="0.25">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3163</v>
      </c>
    </row>
    <row r="11862" spans="1:16" x14ac:dyDescent="0.25">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3163</v>
      </c>
    </row>
    <row r="11863" spans="1:16" x14ac:dyDescent="0.25">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3163</v>
      </c>
    </row>
    <row r="11864" spans="1:16" x14ac:dyDescent="0.25">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3163</v>
      </c>
    </row>
    <row r="11865" spans="1:16" x14ac:dyDescent="0.25">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5">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4057</v>
      </c>
      <c r="K11866" s="41" t="s">
        <v>115</v>
      </c>
      <c r="L11866" s="193">
        <v>23.206710000000001</v>
      </c>
      <c r="M11866" s="52" t="s">
        <v>4057</v>
      </c>
      <c r="N11866" s="52" t="s">
        <v>116</v>
      </c>
      <c r="O11866" s="59">
        <v>5</v>
      </c>
    </row>
    <row r="11867" spans="1:16" x14ac:dyDescent="0.25">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4057</v>
      </c>
      <c r="K11867" s="41" t="s">
        <v>115</v>
      </c>
      <c r="L11867" s="193">
        <v>36.008969999999998</v>
      </c>
      <c r="M11867" s="52" t="s">
        <v>4057</v>
      </c>
      <c r="N11867" s="52" t="s">
        <v>116</v>
      </c>
      <c r="O11867" s="59">
        <v>5</v>
      </c>
    </row>
    <row r="11868" spans="1:16" x14ac:dyDescent="0.25">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4057</v>
      </c>
      <c r="K11868" s="41" t="s">
        <v>115</v>
      </c>
      <c r="L11868" s="193">
        <v>31.774979999999999</v>
      </c>
      <c r="M11868" s="52" t="s">
        <v>4057</v>
      </c>
      <c r="N11868" s="52" t="s">
        <v>116</v>
      </c>
      <c r="O11868" s="59">
        <v>5</v>
      </c>
    </row>
    <row r="11869" spans="1:16" x14ac:dyDescent="0.25">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4057</v>
      </c>
      <c r="K11869" s="41" t="s">
        <v>115</v>
      </c>
      <c r="L11869" s="193">
        <v>22.515180000000001</v>
      </c>
      <c r="M11869" s="52" t="s">
        <v>4057</v>
      </c>
      <c r="N11869" s="52" t="s">
        <v>116</v>
      </c>
      <c r="O11869" s="59">
        <v>5</v>
      </c>
    </row>
    <row r="11870" spans="1:16" x14ac:dyDescent="0.25">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4057</v>
      </c>
      <c r="K11870" s="41" t="s">
        <v>115</v>
      </c>
      <c r="L11870" s="193">
        <v>6.6875929999999997</v>
      </c>
      <c r="M11870" s="52" t="s">
        <v>4057</v>
      </c>
      <c r="N11870" s="52" t="s">
        <v>116</v>
      </c>
      <c r="O11870" s="59">
        <v>5</v>
      </c>
    </row>
    <row r="11871" spans="1:16" x14ac:dyDescent="0.25">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4057</v>
      </c>
      <c r="K11871" s="41" t="s">
        <v>115</v>
      </c>
      <c r="O11871" s="59">
        <v>5</v>
      </c>
      <c r="P11871" s="42" t="s">
        <v>4058</v>
      </c>
    </row>
    <row r="11872" spans="1:16" x14ac:dyDescent="0.25">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4057</v>
      </c>
      <c r="K11872" s="41" t="s">
        <v>115</v>
      </c>
      <c r="O11872" s="59">
        <v>5</v>
      </c>
      <c r="P11872" s="42" t="s">
        <v>4058</v>
      </c>
    </row>
    <row r="11873" spans="1:16" x14ac:dyDescent="0.25">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4057</v>
      </c>
      <c r="K11873" s="41" t="s">
        <v>115</v>
      </c>
      <c r="O11873" s="59">
        <v>5</v>
      </c>
      <c r="P11873" s="42" t="s">
        <v>4058</v>
      </c>
    </row>
    <row r="11874" spans="1:16" x14ac:dyDescent="0.25">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4057</v>
      </c>
      <c r="K11874" s="41" t="s">
        <v>115</v>
      </c>
      <c r="L11874" s="193">
        <v>41.232570000000003</v>
      </c>
      <c r="M11874" s="52" t="s">
        <v>4057</v>
      </c>
      <c r="N11874" s="52" t="s">
        <v>116</v>
      </c>
      <c r="O11874" s="59">
        <v>5</v>
      </c>
    </row>
    <row r="11875" spans="1:16" x14ac:dyDescent="0.25">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4057</v>
      </c>
      <c r="K11875" s="41" t="s">
        <v>115</v>
      </c>
      <c r="L11875" s="193">
        <v>68.135869999999997</v>
      </c>
      <c r="M11875" s="52" t="s">
        <v>4057</v>
      </c>
      <c r="N11875" s="52" t="s">
        <v>116</v>
      </c>
      <c r="O11875" s="59">
        <v>5</v>
      </c>
    </row>
    <row r="11876" spans="1:16" x14ac:dyDescent="0.25">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4057</v>
      </c>
      <c r="K11876" s="41" t="s">
        <v>115</v>
      </c>
      <c r="L11876" s="193">
        <v>54.361539999999998</v>
      </c>
      <c r="M11876" s="52" t="s">
        <v>4057</v>
      </c>
      <c r="N11876" s="52" t="s">
        <v>116</v>
      </c>
      <c r="O11876" s="59">
        <v>5</v>
      </c>
    </row>
    <row r="11877" spans="1:16" x14ac:dyDescent="0.25">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4057</v>
      </c>
      <c r="K11877" s="41" t="s">
        <v>115</v>
      </c>
      <c r="L11877" s="193">
        <v>39.572740000000003</v>
      </c>
      <c r="M11877" s="52" t="s">
        <v>4057</v>
      </c>
      <c r="N11877" s="52" t="s">
        <v>116</v>
      </c>
      <c r="O11877" s="59">
        <v>5</v>
      </c>
    </row>
    <row r="11878" spans="1:16" x14ac:dyDescent="0.25">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4057</v>
      </c>
      <c r="K11878" s="41" t="s">
        <v>115</v>
      </c>
      <c r="L11878" s="193">
        <v>15.446440000000001</v>
      </c>
      <c r="M11878" s="52" t="s">
        <v>4057</v>
      </c>
      <c r="N11878" s="52" t="s">
        <v>116</v>
      </c>
      <c r="O11878" s="59">
        <v>5</v>
      </c>
    </row>
    <row r="11879" spans="1:16" x14ac:dyDescent="0.25">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4057</v>
      </c>
      <c r="K11879" s="41" t="s">
        <v>115</v>
      </c>
      <c r="L11879" s="193">
        <v>7.0304279999999997</v>
      </c>
      <c r="M11879" s="52" t="s">
        <v>4057</v>
      </c>
      <c r="N11879" s="52" t="s">
        <v>116</v>
      </c>
      <c r="O11879" s="59">
        <v>5</v>
      </c>
    </row>
    <row r="11880" spans="1:16" x14ac:dyDescent="0.25">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4057</v>
      </c>
      <c r="K11880" s="41" t="s">
        <v>115</v>
      </c>
      <c r="O11880" s="59">
        <v>5</v>
      </c>
      <c r="P11880" s="42" t="s">
        <v>4058</v>
      </c>
    </row>
    <row r="11881" spans="1:16" x14ac:dyDescent="0.25">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4057</v>
      </c>
      <c r="K11881" s="41" t="s">
        <v>115</v>
      </c>
      <c r="O11881" s="59">
        <v>5</v>
      </c>
      <c r="P11881" s="42" t="s">
        <v>4058</v>
      </c>
    </row>
    <row r="11882" spans="1:16" x14ac:dyDescent="0.25">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4057</v>
      </c>
      <c r="K11882" s="41" t="s">
        <v>115</v>
      </c>
      <c r="L11882" s="193">
        <v>213.14420000000001</v>
      </c>
      <c r="M11882" s="52" t="s">
        <v>4057</v>
      </c>
      <c r="N11882" s="52" t="s">
        <v>116</v>
      </c>
      <c r="O11882" s="59">
        <v>5</v>
      </c>
    </row>
    <row r="11883" spans="1:16" x14ac:dyDescent="0.25">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4057</v>
      </c>
      <c r="K11883" s="41" t="s">
        <v>115</v>
      </c>
      <c r="L11883" s="193">
        <v>105.35680000000001</v>
      </c>
      <c r="M11883" s="52" t="s">
        <v>4057</v>
      </c>
      <c r="N11883" s="52" t="s">
        <v>116</v>
      </c>
      <c r="O11883" s="59">
        <v>5</v>
      </c>
    </row>
    <row r="11884" spans="1:16" x14ac:dyDescent="0.25">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4057</v>
      </c>
      <c r="K11884" s="41" t="s">
        <v>115</v>
      </c>
      <c r="O11884" s="59">
        <v>5</v>
      </c>
    </row>
    <row r="11885" spans="1:16" x14ac:dyDescent="0.25">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4057</v>
      </c>
      <c r="K11885" s="41" t="s">
        <v>115</v>
      </c>
      <c r="O11885" s="59">
        <v>5</v>
      </c>
    </row>
    <row r="11886" spans="1:16" x14ac:dyDescent="0.25">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4057</v>
      </c>
      <c r="K11886" s="41" t="s">
        <v>115</v>
      </c>
      <c r="L11886" s="193">
        <v>11.173159999999999</v>
      </c>
      <c r="M11886" s="52" t="s">
        <v>4057</v>
      </c>
      <c r="N11886" s="52" t="s">
        <v>116</v>
      </c>
      <c r="O11886" s="59">
        <v>5</v>
      </c>
    </row>
    <row r="11887" spans="1:16" x14ac:dyDescent="0.25">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4057</v>
      </c>
      <c r="K11887" s="41" t="s">
        <v>115</v>
      </c>
      <c r="O11887" s="59">
        <v>5</v>
      </c>
      <c r="P11887" s="42" t="s">
        <v>4058</v>
      </c>
    </row>
    <row r="11888" spans="1:16" x14ac:dyDescent="0.25">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4057</v>
      </c>
      <c r="K11888" s="41" t="s">
        <v>115</v>
      </c>
      <c r="O11888" s="59">
        <v>5</v>
      </c>
      <c r="P11888" s="42" t="s">
        <v>4058</v>
      </c>
    </row>
    <row r="11889" spans="1:16" x14ac:dyDescent="0.25">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4057</v>
      </c>
      <c r="K11889" s="41" t="s">
        <v>115</v>
      </c>
      <c r="O11889" s="59">
        <v>5</v>
      </c>
      <c r="P11889" s="42" t="s">
        <v>4058</v>
      </c>
    </row>
    <row r="11890" spans="1:16" x14ac:dyDescent="0.25">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4059</v>
      </c>
    </row>
    <row r="11891" spans="1:16" x14ac:dyDescent="0.25">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4059</v>
      </c>
    </row>
    <row r="11892" spans="1:16" x14ac:dyDescent="0.25">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5">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5">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5">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5">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5">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4164</v>
      </c>
      <c r="J11897" s="41" t="s">
        <v>938</v>
      </c>
      <c r="K11897" s="41" t="s">
        <v>115</v>
      </c>
      <c r="O11897" s="59">
        <v>3</v>
      </c>
    </row>
    <row r="11898" spans="1:16" x14ac:dyDescent="0.25">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4164</v>
      </c>
      <c r="J11898" s="41" t="s">
        <v>938</v>
      </c>
      <c r="K11898" s="41" t="s">
        <v>115</v>
      </c>
      <c r="O11898" s="59">
        <v>3</v>
      </c>
    </row>
    <row r="11899" spans="1:16" x14ac:dyDescent="0.25">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5">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5">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5">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5">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5">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5">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5">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5">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5">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4162</v>
      </c>
      <c r="J11908" s="41" t="s">
        <v>938</v>
      </c>
      <c r="K11908" s="41" t="s">
        <v>115</v>
      </c>
      <c r="O11908" s="59">
        <v>0.2</v>
      </c>
    </row>
    <row r="11909" spans="1:15" x14ac:dyDescent="0.25">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5">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5">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5">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5">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5">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5">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5">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5">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5">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5">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5">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5">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5">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5">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5">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5">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5">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5">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5">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5">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5">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5">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5">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5">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5">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5">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4162</v>
      </c>
      <c r="J11935" s="41" t="s">
        <v>938</v>
      </c>
      <c r="K11935" s="41" t="s">
        <v>115</v>
      </c>
      <c r="O11935" s="59">
        <v>0.2</v>
      </c>
    </row>
    <row r="11936" spans="1:15" x14ac:dyDescent="0.25">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5">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5">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5">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5">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5">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5">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5">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5">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4162</v>
      </c>
      <c r="J11944" s="41" t="s">
        <v>938</v>
      </c>
      <c r="K11944" s="41" t="s">
        <v>115</v>
      </c>
      <c r="O11944" s="59">
        <v>0.2</v>
      </c>
    </row>
    <row r="11945" spans="1:15" x14ac:dyDescent="0.25">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5">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5">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5">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5">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5">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5">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5">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5">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5">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5">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5">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5">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5">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5">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5">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5">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5">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5">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5">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5">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4060</v>
      </c>
    </row>
    <row r="11966" spans="1:16" x14ac:dyDescent="0.25">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5">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5">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5">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5">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5">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5">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5">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5">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5">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5">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4061</v>
      </c>
    </row>
    <row r="11977" spans="1:16" x14ac:dyDescent="0.25">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5">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5">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5">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5">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5">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5">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5">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4161</v>
      </c>
      <c r="J11984" s="41" t="s">
        <v>938</v>
      </c>
      <c r="K11984" s="41" t="s">
        <v>115</v>
      </c>
      <c r="O11984" s="59">
        <v>0.5</v>
      </c>
      <c r="P11984" s="42" t="s">
        <v>4062</v>
      </c>
    </row>
    <row r="11985" spans="1:16" x14ac:dyDescent="0.25">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5">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5">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5">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5">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5">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5">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5">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5">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5">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4161</v>
      </c>
      <c r="J11994" s="41" t="s">
        <v>938</v>
      </c>
      <c r="K11994" s="41" t="s">
        <v>115</v>
      </c>
      <c r="O11994" s="59">
        <v>0.5</v>
      </c>
    </row>
    <row r="11995" spans="1:16" x14ac:dyDescent="0.25">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4161</v>
      </c>
      <c r="J11995" s="41" t="s">
        <v>938</v>
      </c>
      <c r="K11995" s="41" t="s">
        <v>115</v>
      </c>
      <c r="O11995" s="59">
        <v>0.5</v>
      </c>
      <c r="P11995" s="42" t="s">
        <v>4062</v>
      </c>
    </row>
    <row r="11996" spans="1:16" x14ac:dyDescent="0.25">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5">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5">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5">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5">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5">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5">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5">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5">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5">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5">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4161</v>
      </c>
      <c r="J12006" s="41" t="s">
        <v>938</v>
      </c>
      <c r="K12006" s="41" t="s">
        <v>115</v>
      </c>
      <c r="O12006" s="59">
        <v>0.5</v>
      </c>
    </row>
    <row r="12007" spans="1:16" x14ac:dyDescent="0.25">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4063</v>
      </c>
    </row>
    <row r="12008" spans="1:16" x14ac:dyDescent="0.25">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5">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5">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5">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5">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5">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5">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5">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5">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4063</v>
      </c>
    </row>
    <row r="12017" spans="1:16" x14ac:dyDescent="0.25">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5">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5">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5">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5">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5">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5">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5">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5">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4064</v>
      </c>
    </row>
    <row r="12026" spans="1:16" x14ac:dyDescent="0.25">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5">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5">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5">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5">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5">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5">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5">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5">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4064</v>
      </c>
    </row>
    <row r="12035" spans="1:16" x14ac:dyDescent="0.25">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5">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5">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5">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5">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5">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5">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5">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5">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4064</v>
      </c>
    </row>
    <row r="12044" spans="1:16" x14ac:dyDescent="0.25">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5">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5">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5">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5">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5">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5">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5">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5">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4064</v>
      </c>
    </row>
    <row r="12053" spans="1:16" x14ac:dyDescent="0.25">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5">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5">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5">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5">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5">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5">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5">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5">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5">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5">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5">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5">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5">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5">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5">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4161</v>
      </c>
      <c r="J12068" s="41" t="s">
        <v>938</v>
      </c>
      <c r="K12068" s="41" t="s">
        <v>115</v>
      </c>
      <c r="O12068" s="59">
        <v>0.5</v>
      </c>
    </row>
    <row r="12069" spans="1:16" x14ac:dyDescent="0.25">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4161</v>
      </c>
      <c r="J12069" s="41" t="s">
        <v>938</v>
      </c>
      <c r="K12069" s="41" t="s">
        <v>115</v>
      </c>
      <c r="O12069" s="59">
        <v>0.5</v>
      </c>
    </row>
    <row r="12070" spans="1:16" x14ac:dyDescent="0.25">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5">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5">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5">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5">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5">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5">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5">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5">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5">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5">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4065</v>
      </c>
    </row>
    <row r="12081" spans="1:15" x14ac:dyDescent="0.25">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5">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5">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5">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5">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5">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5">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5">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5">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5">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5">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5">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5">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5">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5">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5">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5">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5">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5">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5">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5">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5">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5">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5">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5">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5">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5">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5">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5">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5">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5">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5">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5">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5">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5">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5">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5">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5">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5">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5">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5">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5">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5">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5">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5">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5">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5">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5">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5">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5">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5">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5">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5">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5">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5">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5">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5">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5">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5">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5">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5">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5">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5">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5">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5">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5">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5">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5">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5">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5">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5">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5">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5">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5">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5">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5">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5">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5">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5">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5">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5">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5">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5">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5">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5">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5">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5">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5">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5">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5">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5">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5">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5">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5">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5">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5">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5">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5">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5">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5">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5">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5">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5">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5">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5">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5">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5">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5">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5">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5">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5">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5">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5">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5">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5">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5">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5">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5">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5">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5">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5">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5">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5">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5">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5">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5">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5">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5">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5">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5">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5">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5">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5">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5">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5">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5">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5">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5">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5">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5">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5">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5">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5">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5">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5">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5">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5">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5">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5">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5">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5">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5">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5">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5">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5">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5">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5">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5">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5">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5">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5">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5">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5">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5">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5">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5">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5">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5">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5">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5">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5">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5">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5">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5">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5">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5">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5">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5">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5">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5">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5">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5">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5">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4165</v>
      </c>
      <c r="J12263" s="41" t="s">
        <v>938</v>
      </c>
      <c r="K12263" s="41" t="s">
        <v>115</v>
      </c>
      <c r="L12263" s="193">
        <v>5.9210520000000004</v>
      </c>
      <c r="M12263" s="52" t="s">
        <v>938</v>
      </c>
      <c r="N12263" s="52" t="s">
        <v>116</v>
      </c>
      <c r="O12263" s="59">
        <v>5</v>
      </c>
    </row>
    <row r="12264" spans="1:15" x14ac:dyDescent="0.25">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5">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5">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5">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5">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5">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5">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5">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5">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4165</v>
      </c>
      <c r="J12272" s="41" t="s">
        <v>938</v>
      </c>
      <c r="K12272" s="41" t="s">
        <v>115</v>
      </c>
      <c r="L12272" s="193">
        <v>7.8947370000000001</v>
      </c>
      <c r="M12272" s="52" t="s">
        <v>938</v>
      </c>
      <c r="N12272" s="52" t="s">
        <v>116</v>
      </c>
      <c r="O12272" s="59">
        <v>5</v>
      </c>
    </row>
    <row r="12273" spans="1:15" x14ac:dyDescent="0.25">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4165</v>
      </c>
      <c r="J12273" s="41" t="s">
        <v>938</v>
      </c>
      <c r="K12273" s="41" t="s">
        <v>115</v>
      </c>
      <c r="O12273" s="59">
        <v>5</v>
      </c>
    </row>
    <row r="12274" spans="1:15" x14ac:dyDescent="0.25">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4165</v>
      </c>
      <c r="J12274" s="41" t="s">
        <v>938</v>
      </c>
      <c r="K12274" s="41" t="s">
        <v>115</v>
      </c>
      <c r="O12274" s="59">
        <v>5</v>
      </c>
    </row>
    <row r="12275" spans="1:15" x14ac:dyDescent="0.25">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5">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5">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5">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5">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5">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5">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5">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5">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5">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5">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5">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5">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5">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5">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5">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5">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5">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5">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5">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5">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5">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5">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5">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5">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5">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5">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5">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5">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5">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5">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5">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5">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5">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5">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5">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5">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5">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5">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5">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5">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5">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5">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5">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5">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5">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5">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5">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5">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4161</v>
      </c>
      <c r="J12323" s="41" t="s">
        <v>938</v>
      </c>
      <c r="K12323" s="41" t="s">
        <v>115</v>
      </c>
      <c r="O12323" s="59">
        <v>0.5</v>
      </c>
    </row>
    <row r="12324" spans="1:15" x14ac:dyDescent="0.25">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4161</v>
      </c>
      <c r="J12324" s="41" t="s">
        <v>938</v>
      </c>
      <c r="K12324" s="41" t="s">
        <v>115</v>
      </c>
      <c r="O12324" s="59">
        <v>0.5</v>
      </c>
    </row>
    <row r="12325" spans="1:15" x14ac:dyDescent="0.25">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5">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5">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5">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5">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5">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5">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5">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5">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4161</v>
      </c>
      <c r="J12333" s="41" t="s">
        <v>938</v>
      </c>
      <c r="K12333" s="41" t="s">
        <v>115</v>
      </c>
      <c r="O12333" s="59">
        <v>0.5</v>
      </c>
    </row>
    <row r="12334" spans="1:15" x14ac:dyDescent="0.25">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4161</v>
      </c>
      <c r="J12334" s="41" t="s">
        <v>938</v>
      </c>
      <c r="K12334" s="41" t="s">
        <v>115</v>
      </c>
      <c r="O12334" s="59">
        <v>0.5</v>
      </c>
    </row>
    <row r="12335" spans="1:15" x14ac:dyDescent="0.25">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5">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5">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5">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5">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5">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5">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5">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5">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4161</v>
      </c>
      <c r="J12343" s="41" t="s">
        <v>938</v>
      </c>
      <c r="K12343" s="41" t="s">
        <v>115</v>
      </c>
      <c r="L12343" s="193">
        <v>9.1632660000000005E-2</v>
      </c>
      <c r="M12343" s="52" t="s">
        <v>938</v>
      </c>
      <c r="N12343" s="52" t="s">
        <v>116</v>
      </c>
      <c r="O12343" s="59">
        <v>0.5</v>
      </c>
    </row>
    <row r="12344" spans="1:16" x14ac:dyDescent="0.25">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4161</v>
      </c>
      <c r="J12344" s="41" t="s">
        <v>938</v>
      </c>
      <c r="K12344" s="41" t="s">
        <v>115</v>
      </c>
      <c r="L12344" s="193">
        <v>5.3108540000000003E-2</v>
      </c>
      <c r="M12344" s="52" t="s">
        <v>938</v>
      </c>
      <c r="N12344" s="52" t="s">
        <v>116</v>
      </c>
      <c r="O12344" s="59">
        <v>0.5</v>
      </c>
    </row>
    <row r="12345" spans="1:16" x14ac:dyDescent="0.25">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4066</v>
      </c>
    </row>
    <row r="12346" spans="1:16" x14ac:dyDescent="0.25">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5">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5">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5">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5">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5">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5">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5">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5">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5">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5">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4067</v>
      </c>
    </row>
    <row r="12357" spans="1:16" x14ac:dyDescent="0.25">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4067</v>
      </c>
    </row>
    <row r="12358" spans="1:16" x14ac:dyDescent="0.25">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4067</v>
      </c>
    </row>
    <row r="12359" spans="1:16" x14ac:dyDescent="0.25">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4067</v>
      </c>
    </row>
    <row r="12360" spans="1:16" x14ac:dyDescent="0.25">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4067</v>
      </c>
    </row>
    <row r="12361" spans="1:16" x14ac:dyDescent="0.25">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4067</v>
      </c>
    </row>
    <row r="12362" spans="1:16" x14ac:dyDescent="0.25">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4067</v>
      </c>
    </row>
    <row r="12363" spans="1:16" x14ac:dyDescent="0.25">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4067</v>
      </c>
    </row>
    <row r="12364" spans="1:16" x14ac:dyDescent="0.25">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4161</v>
      </c>
      <c r="J12364" s="41" t="s">
        <v>938</v>
      </c>
      <c r="K12364" s="41" t="s">
        <v>115</v>
      </c>
      <c r="O12364" s="59">
        <v>0.5</v>
      </c>
      <c r="P12364" s="42" t="s">
        <v>4067</v>
      </c>
    </row>
    <row r="12365" spans="1:16" x14ac:dyDescent="0.25">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4161</v>
      </c>
      <c r="J12365" s="41" t="s">
        <v>938</v>
      </c>
      <c r="K12365" s="41" t="s">
        <v>115</v>
      </c>
      <c r="O12365" s="59">
        <v>0.5</v>
      </c>
      <c r="P12365" s="42" t="s">
        <v>4067</v>
      </c>
    </row>
    <row r="12366" spans="1:16" x14ac:dyDescent="0.25">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4161</v>
      </c>
      <c r="J12366" s="41" t="s">
        <v>938</v>
      </c>
      <c r="K12366" s="41" t="s">
        <v>115</v>
      </c>
      <c r="O12366" s="59">
        <v>0.5</v>
      </c>
      <c r="P12366" s="42" t="s">
        <v>4067</v>
      </c>
    </row>
    <row r="12367" spans="1:16" x14ac:dyDescent="0.25">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4161</v>
      </c>
      <c r="J12367" s="41" t="s">
        <v>938</v>
      </c>
      <c r="K12367" s="41" t="s">
        <v>115</v>
      </c>
      <c r="O12367" s="59">
        <v>0.5</v>
      </c>
      <c r="P12367" s="42" t="s">
        <v>4067</v>
      </c>
    </row>
    <row r="12368" spans="1:16" x14ac:dyDescent="0.25">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4161</v>
      </c>
      <c r="J12368" s="41" t="s">
        <v>938</v>
      </c>
      <c r="K12368" s="41" t="s">
        <v>115</v>
      </c>
      <c r="O12368" s="59">
        <v>0.5</v>
      </c>
      <c r="P12368" s="42" t="s">
        <v>4067</v>
      </c>
    </row>
    <row r="12369" spans="1:16" x14ac:dyDescent="0.25">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4067</v>
      </c>
    </row>
    <row r="12370" spans="1:16" x14ac:dyDescent="0.25">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4067</v>
      </c>
    </row>
    <row r="12371" spans="1:16" x14ac:dyDescent="0.25">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4067</v>
      </c>
    </row>
    <row r="12372" spans="1:16" x14ac:dyDescent="0.25">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4067</v>
      </c>
    </row>
    <row r="12373" spans="1:16" x14ac:dyDescent="0.25">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4067</v>
      </c>
    </row>
    <row r="12374" spans="1:16" x14ac:dyDescent="0.25">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4067</v>
      </c>
    </row>
    <row r="12375" spans="1:16" x14ac:dyDescent="0.25">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4067</v>
      </c>
    </row>
    <row r="12376" spans="1:16" x14ac:dyDescent="0.25">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4161</v>
      </c>
      <c r="J12376" s="41" t="s">
        <v>938</v>
      </c>
      <c r="K12376" s="41" t="s">
        <v>115</v>
      </c>
      <c r="O12376" s="59">
        <v>0.5</v>
      </c>
      <c r="P12376" s="42" t="s">
        <v>4067</v>
      </c>
    </row>
    <row r="12377" spans="1:16" x14ac:dyDescent="0.25">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4161</v>
      </c>
      <c r="J12377" s="41" t="s">
        <v>938</v>
      </c>
      <c r="K12377" s="41" t="s">
        <v>115</v>
      </c>
      <c r="O12377" s="59">
        <v>0.5</v>
      </c>
      <c r="P12377" s="42" t="s">
        <v>4067</v>
      </c>
    </row>
    <row r="12378" spans="1:16" x14ac:dyDescent="0.25">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4161</v>
      </c>
      <c r="J12378" s="41" t="s">
        <v>938</v>
      </c>
      <c r="K12378" s="41" t="s">
        <v>115</v>
      </c>
      <c r="O12378" s="59">
        <v>0.5</v>
      </c>
      <c r="P12378" s="42" t="s">
        <v>4067</v>
      </c>
    </row>
    <row r="12379" spans="1:16" x14ac:dyDescent="0.25">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4161</v>
      </c>
      <c r="J12379" s="41" t="s">
        <v>938</v>
      </c>
      <c r="K12379" s="41" t="s">
        <v>115</v>
      </c>
      <c r="O12379" s="59">
        <v>0.5</v>
      </c>
      <c r="P12379" s="42" t="s">
        <v>4067</v>
      </c>
    </row>
    <row r="12380" spans="1:16" x14ac:dyDescent="0.25">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4161</v>
      </c>
      <c r="J12380" s="41" t="s">
        <v>938</v>
      </c>
      <c r="K12380" s="41" t="s">
        <v>115</v>
      </c>
      <c r="O12380" s="59">
        <v>0.5</v>
      </c>
      <c r="P12380" s="42" t="s">
        <v>4067</v>
      </c>
    </row>
    <row r="12381" spans="1:16" x14ac:dyDescent="0.25">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4067</v>
      </c>
    </row>
    <row r="12382" spans="1:16" x14ac:dyDescent="0.25">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4067</v>
      </c>
    </row>
    <row r="12383" spans="1:16" x14ac:dyDescent="0.25">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4067</v>
      </c>
    </row>
    <row r="12384" spans="1:16" x14ac:dyDescent="0.25">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4067</v>
      </c>
    </row>
    <row r="12385" spans="1:16" x14ac:dyDescent="0.25">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4067</v>
      </c>
    </row>
    <row r="12386" spans="1:16" x14ac:dyDescent="0.25">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4067</v>
      </c>
    </row>
    <row r="12387" spans="1:16" x14ac:dyDescent="0.25">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4067</v>
      </c>
    </row>
    <row r="12388" spans="1:16" x14ac:dyDescent="0.25">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4067</v>
      </c>
    </row>
    <row r="12389" spans="1:16" x14ac:dyDescent="0.25">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4161</v>
      </c>
      <c r="J12389" s="41" t="s">
        <v>938</v>
      </c>
      <c r="K12389" s="41" t="s">
        <v>115</v>
      </c>
      <c r="O12389" s="59">
        <v>0.5</v>
      </c>
      <c r="P12389" s="42" t="s">
        <v>4067</v>
      </c>
    </row>
    <row r="12390" spans="1:16" x14ac:dyDescent="0.25">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4161</v>
      </c>
      <c r="J12390" s="41" t="s">
        <v>938</v>
      </c>
      <c r="K12390" s="41" t="s">
        <v>115</v>
      </c>
      <c r="O12390" s="59">
        <v>0.5</v>
      </c>
      <c r="P12390" s="42" t="s">
        <v>4067</v>
      </c>
    </row>
    <row r="12391" spans="1:16" x14ac:dyDescent="0.25">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4161</v>
      </c>
      <c r="J12391" s="41" t="s">
        <v>938</v>
      </c>
      <c r="K12391" s="41" t="s">
        <v>115</v>
      </c>
      <c r="O12391" s="59">
        <v>0.5</v>
      </c>
      <c r="P12391" s="42" t="s">
        <v>4067</v>
      </c>
    </row>
    <row r="12392" spans="1:16" x14ac:dyDescent="0.25">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5">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5">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5">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5">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5">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5">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5">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5">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5">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5">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5">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5">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5">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5">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5">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5">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5">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5">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5">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5">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5">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5">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5">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5">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5">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4167</v>
      </c>
    </row>
    <row r="12418" spans="1:16" x14ac:dyDescent="0.25">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4167</v>
      </c>
    </row>
    <row r="12419" spans="1:16" x14ac:dyDescent="0.25">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4167</v>
      </c>
    </row>
    <row r="12420" spans="1:16" x14ac:dyDescent="0.25">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4167</v>
      </c>
    </row>
    <row r="12421" spans="1:16" x14ac:dyDescent="0.25">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4167</v>
      </c>
    </row>
    <row r="12422" spans="1:16" x14ac:dyDescent="0.25">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4167</v>
      </c>
    </row>
    <row r="12423" spans="1:16" x14ac:dyDescent="0.25">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4167</v>
      </c>
    </row>
    <row r="12424" spans="1:16" x14ac:dyDescent="0.25">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4167</v>
      </c>
    </row>
    <row r="12425" spans="1:16" x14ac:dyDescent="0.25">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5">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5">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5">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5">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5">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5">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5">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5">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5">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5">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5">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5">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5">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5">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5">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5">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5">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5">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5">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5">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5">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5">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5">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5">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5">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5">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5">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5">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5">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5">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5">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5">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5">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5">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5">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5">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5">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5">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5">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5">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5">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5">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4166</v>
      </c>
      <c r="J12467" s="41" t="s">
        <v>992</v>
      </c>
      <c r="K12467" s="41" t="s">
        <v>115</v>
      </c>
      <c r="O12467" s="59">
        <v>0.25</v>
      </c>
    </row>
    <row r="12468" spans="1:15" x14ac:dyDescent="0.25">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4166</v>
      </c>
      <c r="J12468" s="41" t="s">
        <v>992</v>
      </c>
      <c r="K12468" s="41" t="s">
        <v>115</v>
      </c>
      <c r="O12468" s="59">
        <v>0.25</v>
      </c>
    </row>
    <row r="12469" spans="1:15" x14ac:dyDescent="0.25">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5">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5">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5">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5">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5">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5">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5">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5">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5">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5">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5">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5">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5">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5">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5">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5">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5">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5">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5">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5">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5">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5">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5">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5">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5">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5">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5">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5">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5">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5">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5">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5">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5">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5">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5">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5">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5">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5">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5">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5">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5">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5">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5">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5">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5">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5">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5">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5">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5">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5">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5">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5">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5">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5">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5">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5">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5">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5">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5">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5">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5">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5">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5">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5">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5">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5">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5">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5">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5">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5">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5">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5">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5">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5">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5">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5">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5">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5">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5">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5">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5">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5">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5">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5">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5">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5">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5">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5">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5">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5">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5">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5">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5">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5">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5">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5">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5">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5">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5">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5">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5">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5">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5">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5">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5">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5">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5">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5">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5">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5">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5">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5">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5">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5">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5">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5">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5">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5">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5">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1186</v>
      </c>
      <c r="K12588" s="41" t="s">
        <v>941</v>
      </c>
      <c r="L12588" s="193">
        <v>1.4767212142127002</v>
      </c>
      <c r="N12588" s="52" t="s">
        <v>1021</v>
      </c>
      <c r="O12588" s="59">
        <v>2</v>
      </c>
    </row>
    <row r="12589" spans="1:15" x14ac:dyDescent="0.25">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1186</v>
      </c>
      <c r="K12589" s="185" t="s">
        <v>941</v>
      </c>
      <c r="L12589" s="193">
        <v>1.4022216257050264</v>
      </c>
      <c r="N12589" s="193" t="s">
        <v>1021</v>
      </c>
      <c r="O12589" s="197">
        <v>2</v>
      </c>
    </row>
    <row r="12590" spans="1:15" x14ac:dyDescent="0.25">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1186</v>
      </c>
      <c r="K12590" s="185" t="s">
        <v>941</v>
      </c>
      <c r="L12590" s="193">
        <v>1.3463496693002757</v>
      </c>
      <c r="N12590" s="193" t="s">
        <v>1021</v>
      </c>
      <c r="O12590" s="197">
        <v>2</v>
      </c>
    </row>
    <row r="12591" spans="1:15" x14ac:dyDescent="0.25">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1186</v>
      </c>
      <c r="K12591" s="185" t="s">
        <v>941</v>
      </c>
      <c r="L12591" s="193">
        <v>1.2568240934495234</v>
      </c>
      <c r="N12591" s="193" t="s">
        <v>1021</v>
      </c>
      <c r="O12591" s="197">
        <v>2</v>
      </c>
    </row>
    <row r="12592" spans="1:15" x14ac:dyDescent="0.25">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1186</v>
      </c>
      <c r="K12592" s="185" t="s">
        <v>941</v>
      </c>
      <c r="L12592" s="193">
        <v>1.3681851270938394</v>
      </c>
      <c r="N12592" s="193" t="s">
        <v>1021</v>
      </c>
      <c r="O12592" s="197">
        <v>2</v>
      </c>
    </row>
    <row r="12593" spans="1:15" x14ac:dyDescent="0.25">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1186</v>
      </c>
      <c r="K12593" s="185" t="s">
        <v>941</v>
      </c>
      <c r="L12593" s="193">
        <v>1.2942643282194923</v>
      </c>
      <c r="N12593" s="193" t="s">
        <v>1021</v>
      </c>
      <c r="O12593" s="197">
        <v>2</v>
      </c>
    </row>
    <row r="12594" spans="1:15" x14ac:dyDescent="0.25">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1186</v>
      </c>
      <c r="K12594" s="185" t="s">
        <v>941</v>
      </c>
      <c r="L12594" s="193">
        <v>1.4260075894868696</v>
      </c>
      <c r="N12594" s="193" t="s">
        <v>1021</v>
      </c>
      <c r="O12594" s="197">
        <v>2</v>
      </c>
    </row>
    <row r="12595" spans="1:15" x14ac:dyDescent="0.25">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1186</v>
      </c>
      <c r="K12595" s="185" t="s">
        <v>941</v>
      </c>
      <c r="L12595" s="193">
        <v>1.3722749994328658</v>
      </c>
      <c r="N12595" s="193" t="s">
        <v>1021</v>
      </c>
      <c r="O12595" s="197">
        <v>2</v>
      </c>
    </row>
    <row r="12596" spans="1:15" x14ac:dyDescent="0.25">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1186</v>
      </c>
      <c r="K12596" s="185" t="s">
        <v>941</v>
      </c>
      <c r="L12596" s="193">
        <v>1.4277302906332727</v>
      </c>
      <c r="N12596" s="193" t="s">
        <v>1021</v>
      </c>
      <c r="O12596" s="197">
        <v>2</v>
      </c>
    </row>
    <row r="12597" spans="1:15" x14ac:dyDescent="0.25">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1186</v>
      </c>
      <c r="K12597" s="185" t="s">
        <v>941</v>
      </c>
      <c r="L12597" s="193">
        <v>1.4002241523900836</v>
      </c>
      <c r="N12597" s="193" t="s">
        <v>1021</v>
      </c>
      <c r="O12597" s="197">
        <v>2</v>
      </c>
    </row>
    <row r="12598" spans="1:15" x14ac:dyDescent="0.25">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1186</v>
      </c>
      <c r="K12598" s="185" t="s">
        <v>941</v>
      </c>
      <c r="L12598" s="193">
        <v>1.4764582796013457</v>
      </c>
      <c r="N12598" s="193" t="s">
        <v>1021</v>
      </c>
      <c r="O12598" s="197">
        <v>2</v>
      </c>
    </row>
    <row r="12599" spans="1:15" x14ac:dyDescent="0.25">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1186</v>
      </c>
      <c r="K12599" s="185" t="s">
        <v>941</v>
      </c>
      <c r="L12599" s="193">
        <v>1.694374217584973</v>
      </c>
      <c r="N12599" s="193" t="s">
        <v>1021</v>
      </c>
      <c r="O12599" s="197">
        <v>2</v>
      </c>
    </row>
    <row r="12600" spans="1:15" x14ac:dyDescent="0.25">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1186</v>
      </c>
      <c r="K12600" s="185" t="s">
        <v>941</v>
      </c>
      <c r="L12600" s="193">
        <v>1.89271789035023</v>
      </c>
      <c r="N12600" s="193" t="s">
        <v>1021</v>
      </c>
      <c r="O12600" s="197">
        <v>2</v>
      </c>
    </row>
    <row r="12601" spans="1:15" x14ac:dyDescent="0.25">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1186</v>
      </c>
      <c r="K12601" s="185" t="s">
        <v>941</v>
      </c>
      <c r="L12601" s="193">
        <v>1.8415909705969973</v>
      </c>
      <c r="N12601" s="193" t="s">
        <v>1021</v>
      </c>
      <c r="O12601" s="197">
        <v>2</v>
      </c>
    </row>
    <row r="12602" spans="1:15" x14ac:dyDescent="0.25">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1186</v>
      </c>
      <c r="K12602" s="185" t="s">
        <v>941</v>
      </c>
      <c r="L12602" s="193">
        <v>1.889621856955231</v>
      </c>
      <c r="N12602" s="193" t="s">
        <v>1021</v>
      </c>
      <c r="O12602" s="197">
        <v>2</v>
      </c>
    </row>
    <row r="12603" spans="1:15" x14ac:dyDescent="0.25">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1186</v>
      </c>
      <c r="K12603" s="185" t="s">
        <v>941</v>
      </c>
      <c r="L12603" s="193">
        <v>1.5272573189104841</v>
      </c>
      <c r="N12603" s="193" t="s">
        <v>1021</v>
      </c>
      <c r="O12603" s="197">
        <v>2</v>
      </c>
    </row>
    <row r="12604" spans="1:15" x14ac:dyDescent="0.25">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1186</v>
      </c>
      <c r="K12604" s="185" t="s">
        <v>941</v>
      </c>
      <c r="L12604" s="193">
        <v>1.5921434753955117</v>
      </c>
      <c r="N12604" s="193" t="s">
        <v>1021</v>
      </c>
      <c r="O12604" s="197">
        <v>2</v>
      </c>
    </row>
    <row r="12605" spans="1:15" x14ac:dyDescent="0.25">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1186</v>
      </c>
      <c r="K12605" s="185" t="s">
        <v>941</v>
      </c>
      <c r="L12605" s="193">
        <v>1.5738234356369352</v>
      </c>
      <c r="N12605" s="193" t="s">
        <v>1021</v>
      </c>
      <c r="O12605" s="197">
        <v>2</v>
      </c>
    </row>
    <row r="12606" spans="1:15" x14ac:dyDescent="0.25">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1186</v>
      </c>
      <c r="K12606" s="185" t="s">
        <v>941</v>
      </c>
      <c r="L12606" s="193">
        <v>1.5792908542990365</v>
      </c>
      <c r="N12606" s="193" t="s">
        <v>1021</v>
      </c>
      <c r="O12606" s="197">
        <v>2</v>
      </c>
    </row>
    <row r="12607" spans="1:15" x14ac:dyDescent="0.25">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1186</v>
      </c>
      <c r="K12607" s="185" t="s">
        <v>941</v>
      </c>
      <c r="L12607" s="193">
        <v>1.6627831372408177</v>
      </c>
      <c r="N12607" s="193" t="s">
        <v>1021</v>
      </c>
      <c r="O12607" s="197">
        <v>2</v>
      </c>
    </row>
    <row r="12608" spans="1:15" x14ac:dyDescent="0.25">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1186</v>
      </c>
      <c r="K12608" s="185" t="s">
        <v>941</v>
      </c>
      <c r="L12608" s="193">
        <v>1.6054991280943161</v>
      </c>
      <c r="N12608" s="193" t="s">
        <v>1021</v>
      </c>
      <c r="O12608" s="197">
        <v>2</v>
      </c>
    </row>
    <row r="12609" spans="1:16" x14ac:dyDescent="0.25">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1186</v>
      </c>
      <c r="K12609" s="185" t="s">
        <v>941</v>
      </c>
      <c r="L12609" s="193">
        <v>1.5927042439364829</v>
      </c>
      <c r="N12609" s="193" t="s">
        <v>1021</v>
      </c>
      <c r="O12609" s="197">
        <v>2</v>
      </c>
    </row>
    <row r="12610" spans="1:16" x14ac:dyDescent="0.25">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1186</v>
      </c>
      <c r="K12610" s="185" t="s">
        <v>941</v>
      </c>
      <c r="L12610" s="193">
        <v>1.5122486203243823</v>
      </c>
      <c r="N12610" s="193" t="s">
        <v>1021</v>
      </c>
      <c r="O12610" s="197">
        <v>2</v>
      </c>
    </row>
    <row r="12611" spans="1:16" x14ac:dyDescent="0.25">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1186</v>
      </c>
      <c r="K12611" s="185" t="s">
        <v>941</v>
      </c>
      <c r="L12611" s="193">
        <v>1.5164372676098934</v>
      </c>
      <c r="N12611" s="193" t="s">
        <v>1021</v>
      </c>
      <c r="O12611" s="197">
        <v>2</v>
      </c>
    </row>
    <row r="12612" spans="1:16" x14ac:dyDescent="0.25">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1186</v>
      </c>
      <c r="K12612" s="185" t="s">
        <v>941</v>
      </c>
      <c r="L12612" s="193">
        <v>1.507869966327849</v>
      </c>
      <c r="N12612" s="193" t="s">
        <v>1021</v>
      </c>
      <c r="O12612" s="197">
        <v>2</v>
      </c>
    </row>
    <row r="12613" spans="1:16" x14ac:dyDescent="0.25">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1186</v>
      </c>
      <c r="K12613" s="185" t="s">
        <v>941</v>
      </c>
      <c r="L12613" s="193">
        <v>1.4421899881032372</v>
      </c>
      <c r="N12613" s="193" t="s">
        <v>1021</v>
      </c>
      <c r="O12613" s="197">
        <v>2</v>
      </c>
    </row>
    <row r="12614" spans="1:16" x14ac:dyDescent="0.25">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1186</v>
      </c>
      <c r="K12614" s="185" t="s">
        <v>941</v>
      </c>
      <c r="L12614" s="193">
        <v>1.5312863959620462</v>
      </c>
      <c r="N12614" s="193" t="s">
        <v>1021</v>
      </c>
      <c r="O12614" s="197">
        <v>2</v>
      </c>
    </row>
    <row r="12615" spans="1:16" x14ac:dyDescent="0.25">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1186</v>
      </c>
      <c r="K12615" s="185" t="s">
        <v>941</v>
      </c>
      <c r="L12615" s="193">
        <v>1.53696222624864</v>
      </c>
      <c r="N12615" s="193" t="s">
        <v>1021</v>
      </c>
      <c r="O12615" s="197">
        <v>2</v>
      </c>
    </row>
    <row r="12616" spans="1:16" x14ac:dyDescent="0.25">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1186</v>
      </c>
      <c r="K12616" s="185" t="s">
        <v>941</v>
      </c>
      <c r="L12616" s="193">
        <v>1.4796811146926838</v>
      </c>
      <c r="N12616" s="193" t="s">
        <v>1021</v>
      </c>
      <c r="O12616" s="197">
        <v>2</v>
      </c>
    </row>
    <row r="12617" spans="1:16" x14ac:dyDescent="0.25">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4257</v>
      </c>
    </row>
    <row r="12618" spans="1:16" x14ac:dyDescent="0.25">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4257</v>
      </c>
    </row>
    <row r="12619" spans="1:16" x14ac:dyDescent="0.25">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4258</v>
      </c>
    </row>
    <row r="12620" spans="1:16" x14ac:dyDescent="0.25">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4259</v>
      </c>
    </row>
    <row r="12621" spans="1:16" x14ac:dyDescent="0.25">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4260</v>
      </c>
    </row>
    <row r="12622" spans="1:16" x14ac:dyDescent="0.25">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4261</v>
      </c>
    </row>
    <row r="12623" spans="1:16" x14ac:dyDescent="0.25">
      <c r="A12623" s="30">
        <v>1364</v>
      </c>
      <c r="B12623" s="247" t="str">
        <f>IF(AND(A12623&lt;&gt;"",ISNUMBER(A12623)),VLOOKUP(A12623,Studies!A:BR,2,FALSE),"")</f>
        <v>Ahonen 1997</v>
      </c>
      <c r="C12623" s="248" t="str">
        <f>IF(AND(A12623&lt;&gt;"",ISNUMBER(A12623)),VLOOKUP(A12623,Studies!A:BR,3,FALSE),"")</f>
        <v>https://pubmed.ncbi.nlm.nih.gov/9049584/</v>
      </c>
      <c r="D12623" s="248" t="str">
        <f>IF(AND(A12623&lt;&gt;"",ISNUMBER(A12623)),VLOOKUP(A12623,Studies!A:BR,4,FALSE),"")</f>
        <v>Fluconazole i.v.</v>
      </c>
      <c r="E12623" s="248" t="str">
        <f>IF(AND(A12623&lt;&gt;"",ISNUMBER(A12623)),VLOOKUP(A12623,Studies!A:BR,5,FALSE),"")</f>
        <v>Fluconazole</v>
      </c>
      <c r="F12623" s="249" t="str">
        <f>IF(AND(A12623&lt;&gt;"",ISNUMBER(A12623)),VLOOKUP(A12623,Studies!A:BR,6,FALSE),"")</f>
        <v>Plasma</v>
      </c>
      <c r="G12623" s="265">
        <v>1</v>
      </c>
      <c r="H12623" s="192" t="s">
        <v>59</v>
      </c>
      <c r="I12623" s="185">
        <v>8.19</v>
      </c>
      <c r="J12623" s="41" t="s">
        <v>959</v>
      </c>
      <c r="K12623" s="41" t="s">
        <v>115</v>
      </c>
    </row>
    <row r="12624" spans="1:16" x14ac:dyDescent="0.25">
      <c r="A12624" s="181">
        <v>1364</v>
      </c>
      <c r="B12624" s="247" t="str">
        <f>IF(AND(A12624&lt;&gt;"",ISNUMBER(A12624)),VLOOKUP(A12624,Studies!A:BR,2,FALSE),"")</f>
        <v>Ahonen 1997</v>
      </c>
      <c r="C12624" s="248" t="str">
        <f>IF(AND(A12624&lt;&gt;"",ISNUMBER(A12624)),VLOOKUP(A12624,Studies!A:BR,3,FALSE),"")</f>
        <v>https://pubmed.ncbi.nlm.nih.gov/9049584/</v>
      </c>
      <c r="D12624" s="248" t="str">
        <f>IF(AND(A12624&lt;&gt;"",ISNUMBER(A12624)),VLOOKUP(A12624,Studies!A:BR,4,FALSE),"")</f>
        <v>Fluconazole i.v.</v>
      </c>
      <c r="E12624" s="248" t="str">
        <f>IF(AND(A12624&lt;&gt;"",ISNUMBER(A12624)),VLOOKUP(A12624,Studies!A:BR,5,FALSE),"")</f>
        <v>Fluconazole</v>
      </c>
      <c r="F12624" s="249" t="str">
        <f>IF(AND(A12624&lt;&gt;"",ISNUMBER(A12624)),VLOOKUP(A12624,Studies!A:BR,6,FALSE),"")</f>
        <v>Plasma</v>
      </c>
      <c r="G12624" s="265">
        <v>1.5</v>
      </c>
      <c r="H12624" s="192" t="s">
        <v>59</v>
      </c>
      <c r="I12624" s="185">
        <v>8.19</v>
      </c>
      <c r="J12624" s="185" t="s">
        <v>959</v>
      </c>
      <c r="K12624" s="185" t="s">
        <v>115</v>
      </c>
    </row>
    <row r="12625" spans="1:11" x14ac:dyDescent="0.25">
      <c r="A12625" s="181">
        <v>1364</v>
      </c>
      <c r="B12625" s="247" t="str">
        <f>IF(AND(A12625&lt;&gt;"",ISNUMBER(A12625)),VLOOKUP(A12625,Studies!A:BR,2,FALSE),"")</f>
        <v>Ahonen 1997</v>
      </c>
      <c r="C12625" s="248" t="str">
        <f>IF(AND(A12625&lt;&gt;"",ISNUMBER(A12625)),VLOOKUP(A12625,Studies!A:BR,3,FALSE),"")</f>
        <v>https://pubmed.ncbi.nlm.nih.gov/9049584/</v>
      </c>
      <c r="D12625" s="248" t="str">
        <f>IF(AND(A12625&lt;&gt;"",ISNUMBER(A12625)),VLOOKUP(A12625,Studies!A:BR,4,FALSE),"")</f>
        <v>Fluconazole i.v.</v>
      </c>
      <c r="E12625" s="248" t="str">
        <f>IF(AND(A12625&lt;&gt;"",ISNUMBER(A12625)),VLOOKUP(A12625,Studies!A:BR,5,FALSE),"")</f>
        <v>Fluconazole</v>
      </c>
      <c r="F12625" s="249" t="str">
        <f>IF(AND(A12625&lt;&gt;"",ISNUMBER(A12625)),VLOOKUP(A12625,Studies!A:BR,6,FALSE),"")</f>
        <v>Plasma</v>
      </c>
      <c r="G12625" s="265">
        <v>2</v>
      </c>
      <c r="H12625" s="192" t="s">
        <v>59</v>
      </c>
      <c r="I12625" s="185">
        <v>7.92</v>
      </c>
      <c r="J12625" s="185" t="s">
        <v>959</v>
      </c>
      <c r="K12625" s="185" t="s">
        <v>115</v>
      </c>
    </row>
    <row r="12626" spans="1:11" x14ac:dyDescent="0.25">
      <c r="A12626" s="181">
        <v>1364</v>
      </c>
      <c r="B12626" s="247" t="str">
        <f>IF(AND(A12626&lt;&gt;"",ISNUMBER(A12626)),VLOOKUP(A12626,Studies!A:BR,2,FALSE),"")</f>
        <v>Ahonen 1997</v>
      </c>
      <c r="C12626" s="248" t="str">
        <f>IF(AND(A12626&lt;&gt;"",ISNUMBER(A12626)),VLOOKUP(A12626,Studies!A:BR,3,FALSE),"")</f>
        <v>https://pubmed.ncbi.nlm.nih.gov/9049584/</v>
      </c>
      <c r="D12626" s="248" t="str">
        <f>IF(AND(A12626&lt;&gt;"",ISNUMBER(A12626)),VLOOKUP(A12626,Studies!A:BR,4,FALSE),"")</f>
        <v>Fluconazole i.v.</v>
      </c>
      <c r="E12626" s="248" t="str">
        <f>IF(AND(A12626&lt;&gt;"",ISNUMBER(A12626)),VLOOKUP(A12626,Studies!A:BR,5,FALSE),"")</f>
        <v>Fluconazole</v>
      </c>
      <c r="F12626" s="249" t="str">
        <f>IF(AND(A12626&lt;&gt;"",ISNUMBER(A12626)),VLOOKUP(A12626,Studies!A:BR,6,FALSE),"")</f>
        <v>Plasma</v>
      </c>
      <c r="G12626" s="265">
        <v>2.5</v>
      </c>
      <c r="H12626" s="192" t="s">
        <v>59</v>
      </c>
      <c r="I12626" s="185">
        <v>7.85</v>
      </c>
      <c r="J12626" s="185" t="s">
        <v>959</v>
      </c>
      <c r="K12626" s="185" t="s">
        <v>115</v>
      </c>
    </row>
    <row r="12627" spans="1:11" x14ac:dyDescent="0.25">
      <c r="A12627" s="181">
        <v>1364</v>
      </c>
      <c r="B12627" s="247" t="str">
        <f>IF(AND(A12627&lt;&gt;"",ISNUMBER(A12627)),VLOOKUP(A12627,Studies!A:BR,2,FALSE),"")</f>
        <v>Ahonen 1997</v>
      </c>
      <c r="C12627" s="248" t="str">
        <f>IF(AND(A12627&lt;&gt;"",ISNUMBER(A12627)),VLOOKUP(A12627,Studies!A:BR,3,FALSE),"")</f>
        <v>https://pubmed.ncbi.nlm.nih.gov/9049584/</v>
      </c>
      <c r="D12627" s="248" t="str">
        <f>IF(AND(A12627&lt;&gt;"",ISNUMBER(A12627)),VLOOKUP(A12627,Studies!A:BR,4,FALSE),"")</f>
        <v>Fluconazole i.v.</v>
      </c>
      <c r="E12627" s="248" t="str">
        <f>IF(AND(A12627&lt;&gt;"",ISNUMBER(A12627)),VLOOKUP(A12627,Studies!A:BR,5,FALSE),"")</f>
        <v>Fluconazole</v>
      </c>
      <c r="F12627" s="249" t="str">
        <f>IF(AND(A12627&lt;&gt;"",ISNUMBER(A12627)),VLOOKUP(A12627,Studies!A:BR,6,FALSE),"")</f>
        <v>Plasma</v>
      </c>
      <c r="G12627" s="265">
        <v>3</v>
      </c>
      <c r="H12627" s="192" t="s">
        <v>59</v>
      </c>
      <c r="I12627" s="185">
        <v>7.79</v>
      </c>
      <c r="J12627" s="185" t="s">
        <v>959</v>
      </c>
      <c r="K12627" s="185" t="s">
        <v>115</v>
      </c>
    </row>
    <row r="12628" spans="1:11" x14ac:dyDescent="0.25">
      <c r="A12628" s="181">
        <v>1364</v>
      </c>
      <c r="B12628" s="247" t="str">
        <f>IF(AND(A12628&lt;&gt;"",ISNUMBER(A12628)),VLOOKUP(A12628,Studies!A:BR,2,FALSE),"")</f>
        <v>Ahonen 1997</v>
      </c>
      <c r="C12628" s="248" t="str">
        <f>IF(AND(A12628&lt;&gt;"",ISNUMBER(A12628)),VLOOKUP(A12628,Studies!A:BR,3,FALSE),"")</f>
        <v>https://pubmed.ncbi.nlm.nih.gov/9049584/</v>
      </c>
      <c r="D12628" s="248" t="str">
        <f>IF(AND(A12628&lt;&gt;"",ISNUMBER(A12628)),VLOOKUP(A12628,Studies!A:BR,4,FALSE),"")</f>
        <v>Fluconazole i.v.</v>
      </c>
      <c r="E12628" s="248" t="str">
        <f>IF(AND(A12628&lt;&gt;"",ISNUMBER(A12628)),VLOOKUP(A12628,Studies!A:BR,5,FALSE),"")</f>
        <v>Fluconazole</v>
      </c>
      <c r="F12628" s="249" t="str">
        <f>IF(AND(A12628&lt;&gt;"",ISNUMBER(A12628)),VLOOKUP(A12628,Studies!A:BR,6,FALSE),"")</f>
        <v>Plasma</v>
      </c>
      <c r="G12628" s="265">
        <v>4</v>
      </c>
      <c r="H12628" s="192" t="s">
        <v>59</v>
      </c>
      <c r="I12628" s="185">
        <v>7.69</v>
      </c>
      <c r="J12628" s="185" t="s">
        <v>959</v>
      </c>
      <c r="K12628" s="185" t="s">
        <v>115</v>
      </c>
    </row>
    <row r="12629" spans="1:11" x14ac:dyDescent="0.25">
      <c r="A12629" s="181">
        <v>1364</v>
      </c>
      <c r="B12629" s="247" t="str">
        <f>IF(AND(A12629&lt;&gt;"",ISNUMBER(A12629)),VLOOKUP(A12629,Studies!A:BR,2,FALSE),"")</f>
        <v>Ahonen 1997</v>
      </c>
      <c r="C12629" s="248" t="str">
        <f>IF(AND(A12629&lt;&gt;"",ISNUMBER(A12629)),VLOOKUP(A12629,Studies!A:BR,3,FALSE),"")</f>
        <v>https://pubmed.ncbi.nlm.nih.gov/9049584/</v>
      </c>
      <c r="D12629" s="248" t="str">
        <f>IF(AND(A12629&lt;&gt;"",ISNUMBER(A12629)),VLOOKUP(A12629,Studies!A:BR,4,FALSE),"")</f>
        <v>Fluconazole i.v.</v>
      </c>
      <c r="E12629" s="248" t="str">
        <f>IF(AND(A12629&lt;&gt;"",ISNUMBER(A12629)),VLOOKUP(A12629,Studies!A:BR,5,FALSE),"")</f>
        <v>Fluconazole</v>
      </c>
      <c r="F12629" s="249" t="str">
        <f>IF(AND(A12629&lt;&gt;"",ISNUMBER(A12629)),VLOOKUP(A12629,Studies!A:BR,6,FALSE),"")</f>
        <v>Plasma</v>
      </c>
      <c r="G12629" s="265">
        <v>5</v>
      </c>
      <c r="H12629" s="192" t="s">
        <v>59</v>
      </c>
      <c r="I12629" s="185">
        <v>7.45</v>
      </c>
      <c r="J12629" s="185" t="s">
        <v>959</v>
      </c>
      <c r="K12629" s="185" t="s">
        <v>115</v>
      </c>
    </row>
    <row r="12630" spans="1:11" x14ac:dyDescent="0.25">
      <c r="A12630" s="181">
        <v>1364</v>
      </c>
      <c r="B12630" s="247" t="str">
        <f>IF(AND(A12630&lt;&gt;"",ISNUMBER(A12630)),VLOOKUP(A12630,Studies!A:BR,2,FALSE),"")</f>
        <v>Ahonen 1997</v>
      </c>
      <c r="C12630" s="248" t="str">
        <f>IF(AND(A12630&lt;&gt;"",ISNUMBER(A12630)),VLOOKUP(A12630,Studies!A:BR,3,FALSE),"")</f>
        <v>https://pubmed.ncbi.nlm.nih.gov/9049584/</v>
      </c>
      <c r="D12630" s="248" t="str">
        <f>IF(AND(A12630&lt;&gt;"",ISNUMBER(A12630)),VLOOKUP(A12630,Studies!A:BR,4,FALSE),"")</f>
        <v>Fluconazole i.v.</v>
      </c>
      <c r="E12630" s="248" t="str">
        <f>IF(AND(A12630&lt;&gt;"",ISNUMBER(A12630)),VLOOKUP(A12630,Studies!A:BR,5,FALSE),"")</f>
        <v>Fluconazole</v>
      </c>
      <c r="F12630" s="249" t="str">
        <f>IF(AND(A12630&lt;&gt;"",ISNUMBER(A12630)),VLOOKUP(A12630,Studies!A:BR,6,FALSE),"")</f>
        <v>Plasma</v>
      </c>
      <c r="G12630" s="265">
        <v>6</v>
      </c>
      <c r="H12630" s="192" t="s">
        <v>59</v>
      </c>
      <c r="I12630" s="185">
        <v>7.14</v>
      </c>
      <c r="J12630" s="185" t="s">
        <v>959</v>
      </c>
      <c r="K12630" s="185" t="s">
        <v>115</v>
      </c>
    </row>
    <row r="12631" spans="1:11" x14ac:dyDescent="0.25">
      <c r="A12631" s="181">
        <v>1364</v>
      </c>
      <c r="B12631" s="247" t="str">
        <f>IF(AND(A12631&lt;&gt;"",ISNUMBER(A12631)),VLOOKUP(A12631,Studies!A:BR,2,FALSE),"")</f>
        <v>Ahonen 1997</v>
      </c>
      <c r="C12631" s="248" t="str">
        <f>IF(AND(A12631&lt;&gt;"",ISNUMBER(A12631)),VLOOKUP(A12631,Studies!A:BR,3,FALSE),"")</f>
        <v>https://pubmed.ncbi.nlm.nih.gov/9049584/</v>
      </c>
      <c r="D12631" s="248" t="str">
        <f>IF(AND(A12631&lt;&gt;"",ISNUMBER(A12631)),VLOOKUP(A12631,Studies!A:BR,4,FALSE),"")</f>
        <v>Fluconazole i.v.</v>
      </c>
      <c r="E12631" s="248" t="str">
        <f>IF(AND(A12631&lt;&gt;"",ISNUMBER(A12631)),VLOOKUP(A12631,Studies!A:BR,5,FALSE),"")</f>
        <v>Fluconazole</v>
      </c>
      <c r="F12631" s="249" t="str">
        <f>IF(AND(A12631&lt;&gt;"",ISNUMBER(A12631)),VLOOKUP(A12631,Studies!A:BR,6,FALSE),"")</f>
        <v>Plasma</v>
      </c>
      <c r="G12631" s="265">
        <v>7</v>
      </c>
      <c r="H12631" s="192" t="s">
        <v>59</v>
      </c>
      <c r="I12631" s="185">
        <v>6.96</v>
      </c>
      <c r="J12631" s="185" t="s">
        <v>959</v>
      </c>
      <c r="K12631" s="185" t="s">
        <v>115</v>
      </c>
    </row>
    <row r="12632" spans="1:11" x14ac:dyDescent="0.25">
      <c r="A12632" s="181">
        <v>1364</v>
      </c>
      <c r="B12632" s="247" t="str">
        <f>IF(AND(A12632&lt;&gt;"",ISNUMBER(A12632)),VLOOKUP(A12632,Studies!A:BR,2,FALSE),"")</f>
        <v>Ahonen 1997</v>
      </c>
      <c r="C12632" s="248" t="str">
        <f>IF(AND(A12632&lt;&gt;"",ISNUMBER(A12632)),VLOOKUP(A12632,Studies!A:BR,3,FALSE),"")</f>
        <v>https://pubmed.ncbi.nlm.nih.gov/9049584/</v>
      </c>
      <c r="D12632" s="248" t="str">
        <f>IF(AND(A12632&lt;&gt;"",ISNUMBER(A12632)),VLOOKUP(A12632,Studies!A:BR,4,FALSE),"")</f>
        <v>Fluconazole i.v.</v>
      </c>
      <c r="E12632" s="248" t="str">
        <f>IF(AND(A12632&lt;&gt;"",ISNUMBER(A12632)),VLOOKUP(A12632,Studies!A:BR,5,FALSE),"")</f>
        <v>Fluconazole</v>
      </c>
      <c r="F12632" s="249" t="str">
        <f>IF(AND(A12632&lt;&gt;"",ISNUMBER(A12632)),VLOOKUP(A12632,Studies!A:BR,6,FALSE),"")</f>
        <v>Plasma</v>
      </c>
      <c r="G12632" s="265">
        <v>8</v>
      </c>
      <c r="H12632" s="192" t="s">
        <v>59</v>
      </c>
      <c r="I12632" s="185">
        <v>6.52</v>
      </c>
      <c r="J12632" s="185" t="s">
        <v>959</v>
      </c>
      <c r="K12632" s="185" t="s">
        <v>115</v>
      </c>
    </row>
    <row r="12633" spans="1:11" x14ac:dyDescent="0.25">
      <c r="A12633" s="181">
        <v>1364</v>
      </c>
      <c r="B12633" s="247" t="str">
        <f>IF(AND(A12633&lt;&gt;"",ISNUMBER(A12633)),VLOOKUP(A12633,Studies!A:BR,2,FALSE),"")</f>
        <v>Ahonen 1997</v>
      </c>
      <c r="C12633" s="248" t="str">
        <f>IF(AND(A12633&lt;&gt;"",ISNUMBER(A12633)),VLOOKUP(A12633,Studies!A:BR,3,FALSE),"")</f>
        <v>https://pubmed.ncbi.nlm.nih.gov/9049584/</v>
      </c>
      <c r="D12633" s="248" t="str">
        <f>IF(AND(A12633&lt;&gt;"",ISNUMBER(A12633)),VLOOKUP(A12633,Studies!A:BR,4,FALSE),"")</f>
        <v>Fluconazole i.v.</v>
      </c>
      <c r="E12633" s="248" t="str">
        <f>IF(AND(A12633&lt;&gt;"",ISNUMBER(A12633)),VLOOKUP(A12633,Studies!A:BR,5,FALSE),"")</f>
        <v>Fluconazole</v>
      </c>
      <c r="F12633" s="249" t="str">
        <f>IF(AND(A12633&lt;&gt;"",ISNUMBER(A12633)),VLOOKUP(A12633,Studies!A:BR,6,FALSE),"")</f>
        <v>Plasma</v>
      </c>
      <c r="G12633" s="265">
        <v>18</v>
      </c>
      <c r="H12633" s="192" t="s">
        <v>59</v>
      </c>
      <c r="I12633" s="185">
        <v>5.47</v>
      </c>
      <c r="J12633" s="185" t="s">
        <v>959</v>
      </c>
      <c r="K12633" s="185" t="s">
        <v>115</v>
      </c>
    </row>
    <row r="12634" spans="1:11" x14ac:dyDescent="0.25">
      <c r="A12634" s="30">
        <v>1365</v>
      </c>
      <c r="B12634" s="247" t="str">
        <f>IF(AND(A12634&lt;&gt;"",ISNUMBER(A12634)),VLOOKUP(A12634,Studies!A:BR,2,FALSE),"")</f>
        <v>Ahonen 1997</v>
      </c>
      <c r="C12634" s="248" t="str">
        <f>IF(AND(A12634&lt;&gt;"",ISNUMBER(A12634)),VLOOKUP(A12634,Studies!A:BR,3,FALSE),"")</f>
        <v>https://pubmed.ncbi.nlm.nih.gov/9049584/</v>
      </c>
      <c r="D12634" s="248" t="str">
        <f>IF(AND(A12634&lt;&gt;"",ISNUMBER(A12634)),VLOOKUP(A12634,Studies!A:BR,4,FALSE),"")</f>
        <v>Fluconazole oral</v>
      </c>
      <c r="E12634" s="248" t="str">
        <f>IF(AND(A12634&lt;&gt;"",ISNUMBER(A12634)),VLOOKUP(A12634,Studies!A:BR,5,FALSE),"")</f>
        <v>Fluconazole</v>
      </c>
      <c r="F12634" s="249" t="str">
        <f>IF(AND(A12634&lt;&gt;"",ISNUMBER(A12634)),VLOOKUP(A12634,Studies!A:BR,6,FALSE),"")</f>
        <v>Plasma</v>
      </c>
      <c r="G12634" s="265">
        <v>1</v>
      </c>
      <c r="H12634" s="192" t="s">
        <v>59</v>
      </c>
      <c r="I12634" s="185">
        <v>4.3600000000000003</v>
      </c>
      <c r="J12634" s="185" t="s">
        <v>959</v>
      </c>
      <c r="K12634" s="185" t="s">
        <v>115</v>
      </c>
    </row>
    <row r="12635" spans="1:11" x14ac:dyDescent="0.25">
      <c r="A12635" s="30">
        <v>1365</v>
      </c>
      <c r="B12635" s="247" t="str">
        <f>IF(AND(A12635&lt;&gt;"",ISNUMBER(A12635)),VLOOKUP(A12635,Studies!A:BR,2,FALSE),"")</f>
        <v>Ahonen 1997</v>
      </c>
      <c r="C12635" s="248" t="str">
        <f>IF(AND(A12635&lt;&gt;"",ISNUMBER(A12635)),VLOOKUP(A12635,Studies!A:BR,3,FALSE),"")</f>
        <v>https://pubmed.ncbi.nlm.nih.gov/9049584/</v>
      </c>
      <c r="D12635" s="248" t="str">
        <f>IF(AND(A12635&lt;&gt;"",ISNUMBER(A12635)),VLOOKUP(A12635,Studies!A:BR,4,FALSE),"")</f>
        <v>Fluconazole oral</v>
      </c>
      <c r="E12635" s="248" t="str">
        <f>IF(AND(A12635&lt;&gt;"",ISNUMBER(A12635)),VLOOKUP(A12635,Studies!A:BR,5,FALSE),"")</f>
        <v>Fluconazole</v>
      </c>
      <c r="F12635" s="249" t="str">
        <f>IF(AND(A12635&lt;&gt;"",ISNUMBER(A12635)),VLOOKUP(A12635,Studies!A:BR,6,FALSE),"")</f>
        <v>Plasma</v>
      </c>
      <c r="G12635" s="265">
        <v>1.5</v>
      </c>
      <c r="H12635" s="192" t="s">
        <v>59</v>
      </c>
      <c r="I12635" s="185">
        <v>7.09</v>
      </c>
      <c r="J12635" s="185" t="s">
        <v>959</v>
      </c>
      <c r="K12635" s="185" t="s">
        <v>115</v>
      </c>
    </row>
    <row r="12636" spans="1:11" x14ac:dyDescent="0.25">
      <c r="A12636" s="181">
        <v>1365</v>
      </c>
      <c r="B12636" s="247" t="str">
        <f>IF(AND(A12636&lt;&gt;"",ISNUMBER(A12636)),VLOOKUP(A12636,Studies!A:BR,2,FALSE),"")</f>
        <v>Ahonen 1997</v>
      </c>
      <c r="C12636" s="248" t="str">
        <f>IF(AND(A12636&lt;&gt;"",ISNUMBER(A12636)),VLOOKUP(A12636,Studies!A:BR,3,FALSE),"")</f>
        <v>https://pubmed.ncbi.nlm.nih.gov/9049584/</v>
      </c>
      <c r="D12636" s="248" t="str">
        <f>IF(AND(A12636&lt;&gt;"",ISNUMBER(A12636)),VLOOKUP(A12636,Studies!A:BR,4,FALSE),"")</f>
        <v>Fluconazole oral</v>
      </c>
      <c r="E12636" s="248" t="str">
        <f>IF(AND(A12636&lt;&gt;"",ISNUMBER(A12636)),VLOOKUP(A12636,Studies!A:BR,5,FALSE),"")</f>
        <v>Fluconazole</v>
      </c>
      <c r="F12636" s="249" t="str">
        <f>IF(AND(A12636&lt;&gt;"",ISNUMBER(A12636)),VLOOKUP(A12636,Studies!A:BR,6,FALSE),"")</f>
        <v>Plasma</v>
      </c>
      <c r="G12636" s="265">
        <v>2</v>
      </c>
      <c r="H12636" s="192" t="s">
        <v>59</v>
      </c>
      <c r="I12636" s="185">
        <v>7.26</v>
      </c>
      <c r="J12636" s="185" t="s">
        <v>959</v>
      </c>
      <c r="K12636" s="185" t="s">
        <v>115</v>
      </c>
    </row>
    <row r="12637" spans="1:11" x14ac:dyDescent="0.25">
      <c r="A12637" s="181">
        <v>1365</v>
      </c>
      <c r="B12637" s="247" t="str">
        <f>IF(AND(A12637&lt;&gt;"",ISNUMBER(A12637)),VLOOKUP(A12637,Studies!A:BR,2,FALSE),"")</f>
        <v>Ahonen 1997</v>
      </c>
      <c r="C12637" s="248" t="str">
        <f>IF(AND(A12637&lt;&gt;"",ISNUMBER(A12637)),VLOOKUP(A12637,Studies!A:BR,3,FALSE),"")</f>
        <v>https://pubmed.ncbi.nlm.nih.gov/9049584/</v>
      </c>
      <c r="D12637" s="248" t="str">
        <f>IF(AND(A12637&lt;&gt;"",ISNUMBER(A12637)),VLOOKUP(A12637,Studies!A:BR,4,FALSE),"")</f>
        <v>Fluconazole oral</v>
      </c>
      <c r="E12637" s="248" t="str">
        <f>IF(AND(A12637&lt;&gt;"",ISNUMBER(A12637)),VLOOKUP(A12637,Studies!A:BR,5,FALSE),"")</f>
        <v>Fluconazole</v>
      </c>
      <c r="F12637" s="249" t="str">
        <f>IF(AND(A12637&lt;&gt;"",ISNUMBER(A12637)),VLOOKUP(A12637,Studies!A:BR,6,FALSE),"")</f>
        <v>Plasma</v>
      </c>
      <c r="G12637" s="265">
        <v>2.5</v>
      </c>
      <c r="H12637" s="192" t="s">
        <v>59</v>
      </c>
      <c r="I12637" s="185">
        <v>7.56</v>
      </c>
      <c r="J12637" s="185" t="s">
        <v>959</v>
      </c>
      <c r="K12637" s="185" t="s">
        <v>115</v>
      </c>
    </row>
    <row r="12638" spans="1:11" x14ac:dyDescent="0.25">
      <c r="A12638" s="181">
        <v>1365</v>
      </c>
      <c r="B12638" s="247" t="str">
        <f>IF(AND(A12638&lt;&gt;"",ISNUMBER(A12638)),VLOOKUP(A12638,Studies!A:BR,2,FALSE),"")</f>
        <v>Ahonen 1997</v>
      </c>
      <c r="C12638" s="248" t="str">
        <f>IF(AND(A12638&lt;&gt;"",ISNUMBER(A12638)),VLOOKUP(A12638,Studies!A:BR,3,FALSE),"")</f>
        <v>https://pubmed.ncbi.nlm.nih.gov/9049584/</v>
      </c>
      <c r="D12638" s="248" t="str">
        <f>IF(AND(A12638&lt;&gt;"",ISNUMBER(A12638)),VLOOKUP(A12638,Studies!A:BR,4,FALSE),"")</f>
        <v>Fluconazole oral</v>
      </c>
      <c r="E12638" s="248" t="str">
        <f>IF(AND(A12638&lt;&gt;"",ISNUMBER(A12638)),VLOOKUP(A12638,Studies!A:BR,5,FALSE),"")</f>
        <v>Fluconazole</v>
      </c>
      <c r="F12638" s="249" t="str">
        <f>IF(AND(A12638&lt;&gt;"",ISNUMBER(A12638)),VLOOKUP(A12638,Studies!A:BR,6,FALSE),"")</f>
        <v>Plasma</v>
      </c>
      <c r="G12638" s="265">
        <v>3</v>
      </c>
      <c r="H12638" s="192" t="s">
        <v>59</v>
      </c>
      <c r="I12638" s="185">
        <v>7.77</v>
      </c>
      <c r="J12638" s="185" t="s">
        <v>959</v>
      </c>
      <c r="K12638" s="185" t="s">
        <v>115</v>
      </c>
    </row>
    <row r="12639" spans="1:11" x14ac:dyDescent="0.25">
      <c r="A12639" s="181">
        <v>1365</v>
      </c>
      <c r="B12639" s="247" t="str">
        <f>IF(AND(A12639&lt;&gt;"",ISNUMBER(A12639)),VLOOKUP(A12639,Studies!A:BR,2,FALSE),"")</f>
        <v>Ahonen 1997</v>
      </c>
      <c r="C12639" s="248" t="str">
        <f>IF(AND(A12639&lt;&gt;"",ISNUMBER(A12639)),VLOOKUP(A12639,Studies!A:BR,3,FALSE),"")</f>
        <v>https://pubmed.ncbi.nlm.nih.gov/9049584/</v>
      </c>
      <c r="D12639" s="248" t="str">
        <f>IF(AND(A12639&lt;&gt;"",ISNUMBER(A12639)),VLOOKUP(A12639,Studies!A:BR,4,FALSE),"")</f>
        <v>Fluconazole oral</v>
      </c>
      <c r="E12639" s="248" t="str">
        <f>IF(AND(A12639&lt;&gt;"",ISNUMBER(A12639)),VLOOKUP(A12639,Studies!A:BR,5,FALSE),"")</f>
        <v>Fluconazole</v>
      </c>
      <c r="F12639" s="249" t="str">
        <f>IF(AND(A12639&lt;&gt;"",ISNUMBER(A12639)),VLOOKUP(A12639,Studies!A:BR,6,FALSE),"")</f>
        <v>Plasma</v>
      </c>
      <c r="G12639" s="265">
        <v>4</v>
      </c>
      <c r="H12639" s="192" t="s">
        <v>59</v>
      </c>
      <c r="I12639" s="185">
        <v>7.79</v>
      </c>
      <c r="J12639" s="185" t="s">
        <v>959</v>
      </c>
      <c r="K12639" s="185" t="s">
        <v>115</v>
      </c>
    </row>
    <row r="12640" spans="1:11" x14ac:dyDescent="0.25">
      <c r="A12640" s="181">
        <v>1365</v>
      </c>
      <c r="B12640" s="247" t="str">
        <f>IF(AND(A12640&lt;&gt;"",ISNUMBER(A12640)),VLOOKUP(A12640,Studies!A:BR,2,FALSE),"")</f>
        <v>Ahonen 1997</v>
      </c>
      <c r="C12640" s="248" t="str">
        <f>IF(AND(A12640&lt;&gt;"",ISNUMBER(A12640)),VLOOKUP(A12640,Studies!A:BR,3,FALSE),"")</f>
        <v>https://pubmed.ncbi.nlm.nih.gov/9049584/</v>
      </c>
      <c r="D12640" s="248" t="str">
        <f>IF(AND(A12640&lt;&gt;"",ISNUMBER(A12640)),VLOOKUP(A12640,Studies!A:BR,4,FALSE),"")</f>
        <v>Fluconazole oral</v>
      </c>
      <c r="E12640" s="248" t="str">
        <f>IF(AND(A12640&lt;&gt;"",ISNUMBER(A12640)),VLOOKUP(A12640,Studies!A:BR,5,FALSE),"")</f>
        <v>Fluconazole</v>
      </c>
      <c r="F12640" s="249" t="str">
        <f>IF(AND(A12640&lt;&gt;"",ISNUMBER(A12640)),VLOOKUP(A12640,Studies!A:BR,6,FALSE),"")</f>
        <v>Plasma</v>
      </c>
      <c r="G12640" s="265">
        <v>5</v>
      </c>
      <c r="H12640" s="192" t="s">
        <v>59</v>
      </c>
      <c r="I12640" s="185">
        <v>7.6</v>
      </c>
      <c r="J12640" s="185" t="s">
        <v>959</v>
      </c>
      <c r="K12640" s="185" t="s">
        <v>115</v>
      </c>
    </row>
    <row r="12641" spans="1:11" x14ac:dyDescent="0.25">
      <c r="A12641" s="181">
        <v>1365</v>
      </c>
      <c r="B12641" s="247" t="str">
        <f>IF(AND(A12641&lt;&gt;"",ISNUMBER(A12641)),VLOOKUP(A12641,Studies!A:BR,2,FALSE),"")</f>
        <v>Ahonen 1997</v>
      </c>
      <c r="C12641" s="248" t="str">
        <f>IF(AND(A12641&lt;&gt;"",ISNUMBER(A12641)),VLOOKUP(A12641,Studies!A:BR,3,FALSE),"")</f>
        <v>https://pubmed.ncbi.nlm.nih.gov/9049584/</v>
      </c>
      <c r="D12641" s="248" t="str">
        <f>IF(AND(A12641&lt;&gt;"",ISNUMBER(A12641)),VLOOKUP(A12641,Studies!A:BR,4,FALSE),"")</f>
        <v>Fluconazole oral</v>
      </c>
      <c r="E12641" s="248" t="str">
        <f>IF(AND(A12641&lt;&gt;"",ISNUMBER(A12641)),VLOOKUP(A12641,Studies!A:BR,5,FALSE),"")</f>
        <v>Fluconazole</v>
      </c>
      <c r="F12641" s="249" t="str">
        <f>IF(AND(A12641&lt;&gt;"",ISNUMBER(A12641)),VLOOKUP(A12641,Studies!A:BR,6,FALSE),"")</f>
        <v>Plasma</v>
      </c>
      <c r="G12641" s="265">
        <v>6</v>
      </c>
      <c r="H12641" s="192" t="s">
        <v>59</v>
      </c>
      <c r="I12641" s="185">
        <v>7.39</v>
      </c>
      <c r="J12641" s="185" t="s">
        <v>959</v>
      </c>
      <c r="K12641" s="185" t="s">
        <v>115</v>
      </c>
    </row>
    <row r="12642" spans="1:11" x14ac:dyDescent="0.25">
      <c r="A12642" s="181">
        <v>1365</v>
      </c>
      <c r="B12642" s="247" t="str">
        <f>IF(AND(A12642&lt;&gt;"",ISNUMBER(A12642)),VLOOKUP(A12642,Studies!A:BR,2,FALSE),"")</f>
        <v>Ahonen 1997</v>
      </c>
      <c r="C12642" s="248" t="str">
        <f>IF(AND(A12642&lt;&gt;"",ISNUMBER(A12642)),VLOOKUP(A12642,Studies!A:BR,3,FALSE),"")</f>
        <v>https://pubmed.ncbi.nlm.nih.gov/9049584/</v>
      </c>
      <c r="D12642" s="248" t="str">
        <f>IF(AND(A12642&lt;&gt;"",ISNUMBER(A12642)),VLOOKUP(A12642,Studies!A:BR,4,FALSE),"")</f>
        <v>Fluconazole oral</v>
      </c>
      <c r="E12642" s="248" t="str">
        <f>IF(AND(A12642&lt;&gt;"",ISNUMBER(A12642)),VLOOKUP(A12642,Studies!A:BR,5,FALSE),"")</f>
        <v>Fluconazole</v>
      </c>
      <c r="F12642" s="249" t="str">
        <f>IF(AND(A12642&lt;&gt;"",ISNUMBER(A12642)),VLOOKUP(A12642,Studies!A:BR,6,FALSE),"")</f>
        <v>Plasma</v>
      </c>
      <c r="G12642" s="265">
        <v>7</v>
      </c>
      <c r="H12642" s="192" t="s">
        <v>59</v>
      </c>
      <c r="I12642" s="185">
        <v>7.11</v>
      </c>
      <c r="J12642" s="185" t="s">
        <v>959</v>
      </c>
      <c r="K12642" s="185" t="s">
        <v>115</v>
      </c>
    </row>
    <row r="12643" spans="1:11" x14ac:dyDescent="0.25">
      <c r="A12643" s="181">
        <v>1365</v>
      </c>
      <c r="B12643" s="247" t="str">
        <f>IF(AND(A12643&lt;&gt;"",ISNUMBER(A12643)),VLOOKUP(A12643,Studies!A:BR,2,FALSE),"")</f>
        <v>Ahonen 1997</v>
      </c>
      <c r="C12643" s="248" t="str">
        <f>IF(AND(A12643&lt;&gt;"",ISNUMBER(A12643)),VLOOKUP(A12643,Studies!A:BR,3,FALSE),"")</f>
        <v>https://pubmed.ncbi.nlm.nih.gov/9049584/</v>
      </c>
      <c r="D12643" s="248" t="str">
        <f>IF(AND(A12643&lt;&gt;"",ISNUMBER(A12643)),VLOOKUP(A12643,Studies!A:BR,4,FALSE),"")</f>
        <v>Fluconazole oral</v>
      </c>
      <c r="E12643" s="248" t="str">
        <f>IF(AND(A12643&lt;&gt;"",ISNUMBER(A12643)),VLOOKUP(A12643,Studies!A:BR,5,FALSE),"")</f>
        <v>Fluconazole</v>
      </c>
      <c r="F12643" s="249" t="str">
        <f>IF(AND(A12643&lt;&gt;"",ISNUMBER(A12643)),VLOOKUP(A12643,Studies!A:BR,6,FALSE),"")</f>
        <v>Plasma</v>
      </c>
      <c r="G12643" s="265">
        <v>8</v>
      </c>
      <c r="H12643" s="192" t="s">
        <v>59</v>
      </c>
      <c r="I12643" s="185">
        <v>7.03</v>
      </c>
      <c r="J12643" s="185" t="s">
        <v>959</v>
      </c>
      <c r="K12643" s="185" t="s">
        <v>115</v>
      </c>
    </row>
    <row r="12644" spans="1:11" x14ac:dyDescent="0.25">
      <c r="A12644" s="181">
        <v>1365</v>
      </c>
      <c r="B12644" s="247" t="str">
        <f>IF(AND(A12644&lt;&gt;"",ISNUMBER(A12644)),VLOOKUP(A12644,Studies!A:BR,2,FALSE),"")</f>
        <v>Ahonen 1997</v>
      </c>
      <c r="C12644" s="248" t="str">
        <f>IF(AND(A12644&lt;&gt;"",ISNUMBER(A12644)),VLOOKUP(A12644,Studies!A:BR,3,FALSE),"")</f>
        <v>https://pubmed.ncbi.nlm.nih.gov/9049584/</v>
      </c>
      <c r="D12644" s="248" t="str">
        <f>IF(AND(A12644&lt;&gt;"",ISNUMBER(A12644)),VLOOKUP(A12644,Studies!A:BR,4,FALSE),"")</f>
        <v>Fluconazole oral</v>
      </c>
      <c r="E12644" s="248" t="str">
        <f>IF(AND(A12644&lt;&gt;"",ISNUMBER(A12644)),VLOOKUP(A12644,Studies!A:BR,5,FALSE),"")</f>
        <v>Fluconazole</v>
      </c>
      <c r="F12644" s="249" t="str">
        <f>IF(AND(A12644&lt;&gt;"",ISNUMBER(A12644)),VLOOKUP(A12644,Studies!A:BR,6,FALSE),"")</f>
        <v>Plasma</v>
      </c>
      <c r="G12644" s="265">
        <v>18</v>
      </c>
      <c r="H12644" s="192" t="s">
        <v>59</v>
      </c>
      <c r="I12644" s="185">
        <v>5.6</v>
      </c>
      <c r="J12644" s="185" t="s">
        <v>959</v>
      </c>
      <c r="K12644" s="185" t="s">
        <v>115</v>
      </c>
    </row>
    <row r="12645" spans="1:11" x14ac:dyDescent="0.25">
      <c r="A12645" s="30">
        <v>1366</v>
      </c>
      <c r="B12645" s="247" t="str">
        <f>IF(AND(A12645&lt;&gt;"",ISNUMBER(A12645)),VLOOKUP(A12645,Studies!A:BR,2,FALSE),"")</f>
        <v>Brammer 1990</v>
      </c>
      <c r="C12645" s="248" t="str">
        <f>IF(AND(A12645&lt;&gt;"",ISNUMBER(A12645)),VLOOKUP(A12645,Studies!A:BR,3,FALSE),"")</f>
        <v>https://pubmed.ncbi.nlm.nih.gov/2184510/</v>
      </c>
      <c r="D12645" s="248" t="str">
        <f>IF(AND(A12645&lt;&gt;"",ISNUMBER(A12645)),VLOOKUP(A12645,Studies!A:BR,4,FALSE),"")</f>
        <v xml:space="preserve">Fluconazole i.v. </v>
      </c>
      <c r="E12645" s="248" t="str">
        <f>IF(AND(A12645&lt;&gt;"",ISNUMBER(A12645)),VLOOKUP(A12645,Studies!A:BR,5,FALSE),"")</f>
        <v>Fluconazole</v>
      </c>
      <c r="F12645" s="249" t="str">
        <f>IF(AND(A12645&lt;&gt;"",ISNUMBER(A12645)),VLOOKUP(A12645,Studies!A:BR,6,FALSE),"")</f>
        <v>Plasma</v>
      </c>
      <c r="G12645" s="265">
        <v>0</v>
      </c>
      <c r="H12645" s="192" t="s">
        <v>59</v>
      </c>
      <c r="I12645" s="185">
        <v>0</v>
      </c>
      <c r="J12645" s="185" t="s">
        <v>1027</v>
      </c>
      <c r="K12645" s="185" t="s">
        <v>115</v>
      </c>
    </row>
    <row r="12646" spans="1:11" x14ac:dyDescent="0.25">
      <c r="A12646" s="181">
        <v>1366</v>
      </c>
      <c r="B12646" s="247" t="str">
        <f>IF(AND(A12646&lt;&gt;"",ISNUMBER(A12646)),VLOOKUP(A12646,Studies!A:BR,2,FALSE),"")</f>
        <v>Brammer 1990</v>
      </c>
      <c r="C12646" s="248" t="str">
        <f>IF(AND(A12646&lt;&gt;"",ISNUMBER(A12646)),VLOOKUP(A12646,Studies!A:BR,3,FALSE),"")</f>
        <v>https://pubmed.ncbi.nlm.nih.gov/2184510/</v>
      </c>
      <c r="D12646" s="248" t="str">
        <f>IF(AND(A12646&lt;&gt;"",ISNUMBER(A12646)),VLOOKUP(A12646,Studies!A:BR,4,FALSE),"")</f>
        <v xml:space="preserve">Fluconazole i.v. </v>
      </c>
      <c r="E12646" s="248" t="str">
        <f>IF(AND(A12646&lt;&gt;"",ISNUMBER(A12646)),VLOOKUP(A12646,Studies!A:BR,5,FALSE),"")</f>
        <v>Fluconazole</v>
      </c>
      <c r="F12646" s="249" t="str">
        <f>IF(AND(A12646&lt;&gt;"",ISNUMBER(A12646)),VLOOKUP(A12646,Studies!A:BR,6,FALSE),"")</f>
        <v>Plasma</v>
      </c>
      <c r="G12646" s="265">
        <v>1</v>
      </c>
      <c r="H12646" s="192" t="s">
        <v>59</v>
      </c>
      <c r="I12646" s="185">
        <v>1.19</v>
      </c>
      <c r="J12646" s="185" t="s">
        <v>1027</v>
      </c>
      <c r="K12646" s="185" t="s">
        <v>115</v>
      </c>
    </row>
    <row r="12647" spans="1:11" x14ac:dyDescent="0.25">
      <c r="A12647" s="181">
        <v>1366</v>
      </c>
      <c r="B12647" s="247" t="str">
        <f>IF(AND(A12647&lt;&gt;"",ISNUMBER(A12647)),VLOOKUP(A12647,Studies!A:BR,2,FALSE),"")</f>
        <v>Brammer 1990</v>
      </c>
      <c r="C12647" s="248" t="str">
        <f>IF(AND(A12647&lt;&gt;"",ISNUMBER(A12647)),VLOOKUP(A12647,Studies!A:BR,3,FALSE),"")</f>
        <v>https://pubmed.ncbi.nlm.nih.gov/2184510/</v>
      </c>
      <c r="D12647" s="248" t="str">
        <f>IF(AND(A12647&lt;&gt;"",ISNUMBER(A12647)),VLOOKUP(A12647,Studies!A:BR,4,FALSE),"")</f>
        <v xml:space="preserve">Fluconazole i.v. </v>
      </c>
      <c r="E12647" s="248" t="str">
        <f>IF(AND(A12647&lt;&gt;"",ISNUMBER(A12647)),VLOOKUP(A12647,Studies!A:BR,5,FALSE),"")</f>
        <v>Fluconazole</v>
      </c>
      <c r="F12647" s="249" t="str">
        <f>IF(AND(A12647&lt;&gt;"",ISNUMBER(A12647)),VLOOKUP(A12647,Studies!A:BR,6,FALSE),"")</f>
        <v>Plasma</v>
      </c>
      <c r="G12647" s="265">
        <v>1.5</v>
      </c>
      <c r="H12647" s="192" t="s">
        <v>59</v>
      </c>
      <c r="I12647" s="185">
        <v>0.95499999999999996</v>
      </c>
      <c r="J12647" s="185" t="s">
        <v>1027</v>
      </c>
      <c r="K12647" s="185" t="s">
        <v>115</v>
      </c>
    </row>
    <row r="12648" spans="1:11" x14ac:dyDescent="0.25">
      <c r="A12648" s="181">
        <v>1366</v>
      </c>
      <c r="B12648" s="247" t="str">
        <f>IF(AND(A12648&lt;&gt;"",ISNUMBER(A12648)),VLOOKUP(A12648,Studies!A:BR,2,FALSE),"")</f>
        <v>Brammer 1990</v>
      </c>
      <c r="C12648" s="248" t="str">
        <f>IF(AND(A12648&lt;&gt;"",ISNUMBER(A12648)),VLOOKUP(A12648,Studies!A:BR,3,FALSE),"")</f>
        <v>https://pubmed.ncbi.nlm.nih.gov/2184510/</v>
      </c>
      <c r="D12648" s="248" t="str">
        <f>IF(AND(A12648&lt;&gt;"",ISNUMBER(A12648)),VLOOKUP(A12648,Studies!A:BR,4,FALSE),"")</f>
        <v xml:space="preserve">Fluconazole i.v. </v>
      </c>
      <c r="E12648" s="248" t="str">
        <f>IF(AND(A12648&lt;&gt;"",ISNUMBER(A12648)),VLOOKUP(A12648,Studies!A:BR,5,FALSE),"")</f>
        <v>Fluconazole</v>
      </c>
      <c r="F12648" s="249" t="str">
        <f>IF(AND(A12648&lt;&gt;"",ISNUMBER(A12648)),VLOOKUP(A12648,Studies!A:BR,6,FALSE),"")</f>
        <v>Plasma</v>
      </c>
      <c r="G12648" s="265">
        <v>2</v>
      </c>
      <c r="H12648" s="192" t="s">
        <v>59</v>
      </c>
      <c r="I12648" s="185">
        <v>0.90600000000000003</v>
      </c>
      <c r="J12648" s="185" t="s">
        <v>1027</v>
      </c>
      <c r="K12648" s="185" t="s">
        <v>115</v>
      </c>
    </row>
    <row r="12649" spans="1:11" x14ac:dyDescent="0.25">
      <c r="A12649" s="181">
        <v>1366</v>
      </c>
      <c r="B12649" s="247" t="str">
        <f>IF(AND(A12649&lt;&gt;"",ISNUMBER(A12649)),VLOOKUP(A12649,Studies!A:BR,2,FALSE),"")</f>
        <v>Brammer 1990</v>
      </c>
      <c r="C12649" s="248" t="str">
        <f>IF(AND(A12649&lt;&gt;"",ISNUMBER(A12649)),VLOOKUP(A12649,Studies!A:BR,3,FALSE),"")</f>
        <v>https://pubmed.ncbi.nlm.nih.gov/2184510/</v>
      </c>
      <c r="D12649" s="248" t="str">
        <f>IF(AND(A12649&lt;&gt;"",ISNUMBER(A12649)),VLOOKUP(A12649,Studies!A:BR,4,FALSE),"")</f>
        <v xml:space="preserve">Fluconazole i.v. </v>
      </c>
      <c r="E12649" s="248" t="str">
        <f>IF(AND(A12649&lt;&gt;"",ISNUMBER(A12649)),VLOOKUP(A12649,Studies!A:BR,5,FALSE),"")</f>
        <v>Fluconazole</v>
      </c>
      <c r="F12649" s="249" t="str">
        <f>IF(AND(A12649&lt;&gt;"",ISNUMBER(A12649)),VLOOKUP(A12649,Studies!A:BR,6,FALSE),"")</f>
        <v>Plasma</v>
      </c>
      <c r="G12649" s="265">
        <v>3</v>
      </c>
      <c r="H12649" s="192" t="s">
        <v>59</v>
      </c>
      <c r="I12649" s="185">
        <v>0.86599999999999999</v>
      </c>
      <c r="J12649" s="185" t="s">
        <v>1027</v>
      </c>
      <c r="K12649" s="185" t="s">
        <v>115</v>
      </c>
    </row>
    <row r="12650" spans="1:11" x14ac:dyDescent="0.25">
      <c r="A12650" s="181">
        <v>1366</v>
      </c>
      <c r="B12650" s="247" t="str">
        <f>IF(AND(A12650&lt;&gt;"",ISNUMBER(A12650)),VLOOKUP(A12650,Studies!A:BR,2,FALSE),"")</f>
        <v>Brammer 1990</v>
      </c>
      <c r="C12650" s="248" t="str">
        <f>IF(AND(A12650&lt;&gt;"",ISNUMBER(A12650)),VLOOKUP(A12650,Studies!A:BR,3,FALSE),"")</f>
        <v>https://pubmed.ncbi.nlm.nih.gov/2184510/</v>
      </c>
      <c r="D12650" s="248" t="str">
        <f>IF(AND(A12650&lt;&gt;"",ISNUMBER(A12650)),VLOOKUP(A12650,Studies!A:BR,4,FALSE),"")</f>
        <v xml:space="preserve">Fluconazole i.v. </v>
      </c>
      <c r="E12650" s="248" t="str">
        <f>IF(AND(A12650&lt;&gt;"",ISNUMBER(A12650)),VLOOKUP(A12650,Studies!A:BR,5,FALSE),"")</f>
        <v>Fluconazole</v>
      </c>
      <c r="F12650" s="249" t="str">
        <f>IF(AND(A12650&lt;&gt;"",ISNUMBER(A12650)),VLOOKUP(A12650,Studies!A:BR,6,FALSE),"")</f>
        <v>Plasma</v>
      </c>
      <c r="G12650" s="265">
        <v>4</v>
      </c>
      <c r="H12650" s="192" t="s">
        <v>59</v>
      </c>
      <c r="I12650" s="185">
        <v>0.81499999999999995</v>
      </c>
      <c r="J12650" s="185" t="s">
        <v>1027</v>
      </c>
      <c r="K12650" s="185" t="s">
        <v>115</v>
      </c>
    </row>
    <row r="12651" spans="1:11" x14ac:dyDescent="0.25">
      <c r="A12651" s="181">
        <v>1366</v>
      </c>
      <c r="B12651" s="247" t="str">
        <f>IF(AND(A12651&lt;&gt;"",ISNUMBER(A12651)),VLOOKUP(A12651,Studies!A:BR,2,FALSE),"")</f>
        <v>Brammer 1990</v>
      </c>
      <c r="C12651" s="248" t="str">
        <f>IF(AND(A12651&lt;&gt;"",ISNUMBER(A12651)),VLOOKUP(A12651,Studies!A:BR,3,FALSE),"")</f>
        <v>https://pubmed.ncbi.nlm.nih.gov/2184510/</v>
      </c>
      <c r="D12651" s="248" t="str">
        <f>IF(AND(A12651&lt;&gt;"",ISNUMBER(A12651)),VLOOKUP(A12651,Studies!A:BR,4,FALSE),"")</f>
        <v xml:space="preserve">Fluconazole i.v. </v>
      </c>
      <c r="E12651" s="248" t="str">
        <f>IF(AND(A12651&lt;&gt;"",ISNUMBER(A12651)),VLOOKUP(A12651,Studies!A:BR,5,FALSE),"")</f>
        <v>Fluconazole</v>
      </c>
      <c r="F12651" s="249" t="str">
        <f>IF(AND(A12651&lt;&gt;"",ISNUMBER(A12651)),VLOOKUP(A12651,Studies!A:BR,6,FALSE),"")</f>
        <v>Plasma</v>
      </c>
      <c r="G12651" s="265">
        <v>6</v>
      </c>
      <c r="H12651" s="192" t="s">
        <v>59</v>
      </c>
      <c r="I12651" s="185">
        <v>0.72099999999999997</v>
      </c>
      <c r="J12651" s="185" t="s">
        <v>1027</v>
      </c>
      <c r="K12651" s="185" t="s">
        <v>115</v>
      </c>
    </row>
    <row r="12652" spans="1:11" x14ac:dyDescent="0.25">
      <c r="A12652" s="181">
        <v>1366</v>
      </c>
      <c r="B12652" s="247" t="str">
        <f>IF(AND(A12652&lt;&gt;"",ISNUMBER(A12652)),VLOOKUP(A12652,Studies!A:BR,2,FALSE),"")</f>
        <v>Brammer 1990</v>
      </c>
      <c r="C12652" s="248" t="str">
        <f>IF(AND(A12652&lt;&gt;"",ISNUMBER(A12652)),VLOOKUP(A12652,Studies!A:BR,3,FALSE),"")</f>
        <v>https://pubmed.ncbi.nlm.nih.gov/2184510/</v>
      </c>
      <c r="D12652" s="248" t="str">
        <f>IF(AND(A12652&lt;&gt;"",ISNUMBER(A12652)),VLOOKUP(A12652,Studies!A:BR,4,FALSE),"")</f>
        <v xml:space="preserve">Fluconazole i.v. </v>
      </c>
      <c r="E12652" s="248" t="str">
        <f>IF(AND(A12652&lt;&gt;"",ISNUMBER(A12652)),VLOOKUP(A12652,Studies!A:BR,5,FALSE),"")</f>
        <v>Fluconazole</v>
      </c>
      <c r="F12652" s="249" t="str">
        <f>IF(AND(A12652&lt;&gt;"",ISNUMBER(A12652)),VLOOKUP(A12652,Studies!A:BR,6,FALSE),"")</f>
        <v>Plasma</v>
      </c>
      <c r="G12652" s="265">
        <v>8</v>
      </c>
      <c r="H12652" s="192" t="s">
        <v>59</v>
      </c>
      <c r="I12652" s="185">
        <v>0.70699999999999996</v>
      </c>
      <c r="J12652" s="185" t="s">
        <v>1027</v>
      </c>
      <c r="K12652" s="185" t="s">
        <v>115</v>
      </c>
    </row>
    <row r="12653" spans="1:11" x14ac:dyDescent="0.25">
      <c r="A12653" s="181">
        <v>1366</v>
      </c>
      <c r="B12653" s="247" t="str">
        <f>IF(AND(A12653&lt;&gt;"",ISNUMBER(A12653)),VLOOKUP(A12653,Studies!A:BR,2,FALSE),"")</f>
        <v>Brammer 1990</v>
      </c>
      <c r="C12653" s="248" t="str">
        <f>IF(AND(A12653&lt;&gt;"",ISNUMBER(A12653)),VLOOKUP(A12653,Studies!A:BR,3,FALSE),"")</f>
        <v>https://pubmed.ncbi.nlm.nih.gov/2184510/</v>
      </c>
      <c r="D12653" s="248" t="str">
        <f>IF(AND(A12653&lt;&gt;"",ISNUMBER(A12653)),VLOOKUP(A12653,Studies!A:BR,4,FALSE),"")</f>
        <v xml:space="preserve">Fluconazole i.v. </v>
      </c>
      <c r="E12653" s="248" t="str">
        <f>IF(AND(A12653&lt;&gt;"",ISNUMBER(A12653)),VLOOKUP(A12653,Studies!A:BR,5,FALSE),"")</f>
        <v>Fluconazole</v>
      </c>
      <c r="F12653" s="249" t="str">
        <f>IF(AND(A12653&lt;&gt;"",ISNUMBER(A12653)),VLOOKUP(A12653,Studies!A:BR,6,FALSE),"")</f>
        <v>Plasma</v>
      </c>
      <c r="G12653" s="265">
        <v>12</v>
      </c>
      <c r="H12653" s="192" t="s">
        <v>59</v>
      </c>
      <c r="I12653" s="185">
        <v>0.59599999999999997</v>
      </c>
      <c r="J12653" s="185" t="s">
        <v>1027</v>
      </c>
      <c r="K12653" s="185" t="s">
        <v>115</v>
      </c>
    </row>
    <row r="12654" spans="1:11" x14ac:dyDescent="0.25">
      <c r="A12654" s="181">
        <v>1366</v>
      </c>
      <c r="B12654" s="247" t="str">
        <f>IF(AND(A12654&lt;&gt;"",ISNUMBER(A12654)),VLOOKUP(A12654,Studies!A:BR,2,FALSE),"")</f>
        <v>Brammer 1990</v>
      </c>
      <c r="C12654" s="248" t="str">
        <f>IF(AND(A12654&lt;&gt;"",ISNUMBER(A12654)),VLOOKUP(A12654,Studies!A:BR,3,FALSE),"")</f>
        <v>https://pubmed.ncbi.nlm.nih.gov/2184510/</v>
      </c>
      <c r="D12654" s="248" t="str">
        <f>IF(AND(A12654&lt;&gt;"",ISNUMBER(A12654)),VLOOKUP(A12654,Studies!A:BR,4,FALSE),"")</f>
        <v xml:space="preserve">Fluconazole i.v. </v>
      </c>
      <c r="E12654" s="248" t="str">
        <f>IF(AND(A12654&lt;&gt;"",ISNUMBER(A12654)),VLOOKUP(A12654,Studies!A:BR,5,FALSE),"")</f>
        <v>Fluconazole</v>
      </c>
      <c r="F12654" s="249" t="str">
        <f>IF(AND(A12654&lt;&gt;"",ISNUMBER(A12654)),VLOOKUP(A12654,Studies!A:BR,6,FALSE),"")</f>
        <v>Plasma</v>
      </c>
      <c r="G12654" s="265">
        <v>24</v>
      </c>
      <c r="H12654" s="192" t="s">
        <v>59</v>
      </c>
      <c r="I12654" s="185">
        <v>0.46700000000000003</v>
      </c>
      <c r="J12654" s="185" t="s">
        <v>1027</v>
      </c>
      <c r="K12654" s="185" t="s">
        <v>115</v>
      </c>
    </row>
    <row r="12655" spans="1:11" x14ac:dyDescent="0.25">
      <c r="A12655" s="181">
        <v>1366</v>
      </c>
      <c r="B12655" s="247" t="str">
        <f>IF(AND(A12655&lt;&gt;"",ISNUMBER(A12655)),VLOOKUP(A12655,Studies!A:BR,2,FALSE),"")</f>
        <v>Brammer 1990</v>
      </c>
      <c r="C12655" s="248" t="str">
        <f>IF(AND(A12655&lt;&gt;"",ISNUMBER(A12655)),VLOOKUP(A12655,Studies!A:BR,3,FALSE),"")</f>
        <v>https://pubmed.ncbi.nlm.nih.gov/2184510/</v>
      </c>
      <c r="D12655" s="248" t="str">
        <f>IF(AND(A12655&lt;&gt;"",ISNUMBER(A12655)),VLOOKUP(A12655,Studies!A:BR,4,FALSE),"")</f>
        <v xml:space="preserve">Fluconazole i.v. </v>
      </c>
      <c r="E12655" s="248" t="str">
        <f>IF(AND(A12655&lt;&gt;"",ISNUMBER(A12655)),VLOOKUP(A12655,Studies!A:BR,5,FALSE),"")</f>
        <v>Fluconazole</v>
      </c>
      <c r="F12655" s="249" t="str">
        <f>IF(AND(A12655&lt;&gt;"",ISNUMBER(A12655)),VLOOKUP(A12655,Studies!A:BR,6,FALSE),"")</f>
        <v>Plasma</v>
      </c>
      <c r="G12655" s="265">
        <v>36</v>
      </c>
      <c r="H12655" s="192" t="s">
        <v>59</v>
      </c>
      <c r="I12655" s="185">
        <v>0.32600000000000001</v>
      </c>
      <c r="J12655" s="185" t="s">
        <v>1027</v>
      </c>
      <c r="K12655" s="185" t="s">
        <v>115</v>
      </c>
    </row>
    <row r="12656" spans="1:11" x14ac:dyDescent="0.25">
      <c r="A12656" s="181">
        <v>1366</v>
      </c>
      <c r="B12656" s="247" t="str">
        <f>IF(AND(A12656&lt;&gt;"",ISNUMBER(A12656)),VLOOKUP(A12656,Studies!A:BR,2,FALSE),"")</f>
        <v>Brammer 1990</v>
      </c>
      <c r="C12656" s="248" t="str">
        <f>IF(AND(A12656&lt;&gt;"",ISNUMBER(A12656)),VLOOKUP(A12656,Studies!A:BR,3,FALSE),"")</f>
        <v>https://pubmed.ncbi.nlm.nih.gov/2184510/</v>
      </c>
      <c r="D12656" s="248" t="str">
        <f>IF(AND(A12656&lt;&gt;"",ISNUMBER(A12656)),VLOOKUP(A12656,Studies!A:BR,4,FALSE),"")</f>
        <v xml:space="preserve">Fluconazole i.v. </v>
      </c>
      <c r="E12656" s="248" t="str">
        <f>IF(AND(A12656&lt;&gt;"",ISNUMBER(A12656)),VLOOKUP(A12656,Studies!A:BR,5,FALSE),"")</f>
        <v>Fluconazole</v>
      </c>
      <c r="F12656" s="249" t="str">
        <f>IF(AND(A12656&lt;&gt;"",ISNUMBER(A12656)),VLOOKUP(A12656,Studies!A:BR,6,FALSE),"")</f>
        <v>Plasma</v>
      </c>
      <c r="G12656" s="265">
        <v>48</v>
      </c>
      <c r="H12656" s="192" t="s">
        <v>59</v>
      </c>
      <c r="I12656" s="185">
        <v>0.26800000000000002</v>
      </c>
      <c r="J12656" s="185" t="s">
        <v>1027</v>
      </c>
      <c r="K12656" s="185" t="s">
        <v>115</v>
      </c>
    </row>
    <row r="12657" spans="1:11" x14ac:dyDescent="0.25">
      <c r="A12657" s="181">
        <v>1366</v>
      </c>
      <c r="B12657" s="247" t="str">
        <f>IF(AND(A12657&lt;&gt;"",ISNUMBER(A12657)),VLOOKUP(A12657,Studies!A:BR,2,FALSE),"")</f>
        <v>Brammer 1990</v>
      </c>
      <c r="C12657" s="248" t="str">
        <f>IF(AND(A12657&lt;&gt;"",ISNUMBER(A12657)),VLOOKUP(A12657,Studies!A:BR,3,FALSE),"")</f>
        <v>https://pubmed.ncbi.nlm.nih.gov/2184510/</v>
      </c>
      <c r="D12657" s="248" t="str">
        <f>IF(AND(A12657&lt;&gt;"",ISNUMBER(A12657)),VLOOKUP(A12657,Studies!A:BR,4,FALSE),"")</f>
        <v xml:space="preserve">Fluconazole i.v. </v>
      </c>
      <c r="E12657" s="248" t="str">
        <f>IF(AND(A12657&lt;&gt;"",ISNUMBER(A12657)),VLOOKUP(A12657,Studies!A:BR,5,FALSE),"")</f>
        <v>Fluconazole</v>
      </c>
      <c r="F12657" s="249" t="str">
        <f>IF(AND(A12657&lt;&gt;"",ISNUMBER(A12657)),VLOOKUP(A12657,Studies!A:BR,6,FALSE),"")</f>
        <v>Plasma</v>
      </c>
      <c r="G12657" s="265">
        <v>72</v>
      </c>
      <c r="H12657" s="192" t="s">
        <v>59</v>
      </c>
      <c r="I12657" s="185">
        <v>0.17100000000000001</v>
      </c>
      <c r="J12657" s="185" t="s">
        <v>1027</v>
      </c>
      <c r="K12657" s="185" t="s">
        <v>115</v>
      </c>
    </row>
    <row r="12658" spans="1:11" x14ac:dyDescent="0.25">
      <c r="A12658" s="181">
        <v>1366</v>
      </c>
      <c r="B12658" s="247" t="str">
        <f>IF(AND(A12658&lt;&gt;"",ISNUMBER(A12658)),VLOOKUP(A12658,Studies!A:BR,2,FALSE),"")</f>
        <v>Brammer 1990</v>
      </c>
      <c r="C12658" s="248" t="str">
        <f>IF(AND(A12658&lt;&gt;"",ISNUMBER(A12658)),VLOOKUP(A12658,Studies!A:BR,3,FALSE),"")</f>
        <v>https://pubmed.ncbi.nlm.nih.gov/2184510/</v>
      </c>
      <c r="D12658" s="248" t="str">
        <f>IF(AND(A12658&lt;&gt;"",ISNUMBER(A12658)),VLOOKUP(A12658,Studies!A:BR,4,FALSE),"")</f>
        <v xml:space="preserve">Fluconazole i.v. </v>
      </c>
      <c r="E12658" s="248" t="str">
        <f>IF(AND(A12658&lt;&gt;"",ISNUMBER(A12658)),VLOOKUP(A12658,Studies!A:BR,5,FALSE),"")</f>
        <v>Fluconazole</v>
      </c>
      <c r="F12658" s="249" t="str">
        <f>IF(AND(A12658&lt;&gt;"",ISNUMBER(A12658)),VLOOKUP(A12658,Studies!A:BR,6,FALSE),"")</f>
        <v>Plasma</v>
      </c>
      <c r="G12658" s="265">
        <v>96</v>
      </c>
      <c r="H12658" s="192" t="s">
        <v>59</v>
      </c>
      <c r="I12658" s="185">
        <v>0.10299999999999999</v>
      </c>
      <c r="J12658" s="185" t="s">
        <v>1027</v>
      </c>
      <c r="K12658" s="185" t="s">
        <v>115</v>
      </c>
    </row>
    <row r="12659" spans="1:11" x14ac:dyDescent="0.25">
      <c r="A12659" s="30">
        <v>1367</v>
      </c>
      <c r="B12659" s="247" t="str">
        <f>IF(AND(A12659&lt;&gt;"",ISNUMBER(A12659)),VLOOKUP(A12659,Studies!A:BR,2,FALSE),"")</f>
        <v>Brammer 1990</v>
      </c>
      <c r="C12659" s="248" t="str">
        <f>IF(AND(A12659&lt;&gt;"",ISNUMBER(A12659)),VLOOKUP(A12659,Studies!A:BR,3,FALSE),"")</f>
        <v>https://pubmed.ncbi.nlm.nih.gov/2184510/</v>
      </c>
      <c r="D12659" s="248" t="str">
        <f>IF(AND(A12659&lt;&gt;"",ISNUMBER(A12659)),VLOOKUP(A12659,Studies!A:BR,4,FALSE),"")</f>
        <v>Fluconazole SD 50 mg oral</v>
      </c>
      <c r="E12659" s="248" t="str">
        <f>IF(AND(A12659&lt;&gt;"",ISNUMBER(A12659)),VLOOKUP(A12659,Studies!A:BR,5,FALSE),"")</f>
        <v>Fluconazole</v>
      </c>
      <c r="F12659" s="249" t="str">
        <f>IF(AND(A12659&lt;&gt;"",ISNUMBER(A12659)),VLOOKUP(A12659,Studies!A:BR,6,FALSE),"")</f>
        <v>Plasma</v>
      </c>
      <c r="G12659" s="265">
        <v>0</v>
      </c>
      <c r="H12659" s="192" t="s">
        <v>59</v>
      </c>
      <c r="I12659" s="185">
        <v>0</v>
      </c>
      <c r="J12659" s="185" t="s">
        <v>1027</v>
      </c>
      <c r="K12659" s="185" t="s">
        <v>115</v>
      </c>
    </row>
    <row r="12660" spans="1:11" x14ac:dyDescent="0.25">
      <c r="A12660" s="181">
        <v>1367</v>
      </c>
      <c r="B12660" s="247" t="str">
        <f>IF(AND(A12660&lt;&gt;"",ISNUMBER(A12660)),VLOOKUP(A12660,Studies!A:BR,2,FALSE),"")</f>
        <v>Brammer 1990</v>
      </c>
      <c r="C12660" s="248" t="str">
        <f>IF(AND(A12660&lt;&gt;"",ISNUMBER(A12660)),VLOOKUP(A12660,Studies!A:BR,3,FALSE),"")</f>
        <v>https://pubmed.ncbi.nlm.nih.gov/2184510/</v>
      </c>
      <c r="D12660" s="248" t="str">
        <f>IF(AND(A12660&lt;&gt;"",ISNUMBER(A12660)),VLOOKUP(A12660,Studies!A:BR,4,FALSE),"")</f>
        <v>Fluconazole SD 50 mg oral</v>
      </c>
      <c r="E12660" s="248" t="str">
        <f>IF(AND(A12660&lt;&gt;"",ISNUMBER(A12660)),VLOOKUP(A12660,Studies!A:BR,5,FALSE),"")</f>
        <v>Fluconazole</v>
      </c>
      <c r="F12660" s="249" t="str">
        <f>IF(AND(A12660&lt;&gt;"",ISNUMBER(A12660)),VLOOKUP(A12660,Studies!A:BR,6,FALSE),"")</f>
        <v>Plasma</v>
      </c>
      <c r="G12660" s="265">
        <v>0.17199999999999999</v>
      </c>
      <c r="H12660" s="192" t="s">
        <v>59</v>
      </c>
      <c r="I12660" s="185">
        <v>0.43</v>
      </c>
      <c r="J12660" s="185" t="s">
        <v>1027</v>
      </c>
      <c r="K12660" s="185" t="s">
        <v>115</v>
      </c>
    </row>
    <row r="12661" spans="1:11" x14ac:dyDescent="0.25">
      <c r="A12661" s="181">
        <v>1367</v>
      </c>
      <c r="B12661" s="247" t="str">
        <f>IF(AND(A12661&lt;&gt;"",ISNUMBER(A12661)),VLOOKUP(A12661,Studies!A:BR,2,FALSE),"")</f>
        <v>Brammer 1990</v>
      </c>
      <c r="C12661" s="248" t="str">
        <f>IF(AND(A12661&lt;&gt;"",ISNUMBER(A12661)),VLOOKUP(A12661,Studies!A:BR,3,FALSE),"")</f>
        <v>https://pubmed.ncbi.nlm.nih.gov/2184510/</v>
      </c>
      <c r="D12661" s="248" t="str">
        <f>IF(AND(A12661&lt;&gt;"",ISNUMBER(A12661)),VLOOKUP(A12661,Studies!A:BR,4,FALSE),"")</f>
        <v>Fluconazole SD 50 mg oral</v>
      </c>
      <c r="E12661" s="248" t="str">
        <f>IF(AND(A12661&lt;&gt;"",ISNUMBER(A12661)),VLOOKUP(A12661,Studies!A:BR,5,FALSE),"")</f>
        <v>Fluconazole</v>
      </c>
      <c r="F12661" s="249" t="str">
        <f>IF(AND(A12661&lt;&gt;"",ISNUMBER(A12661)),VLOOKUP(A12661,Studies!A:BR,6,FALSE),"")</f>
        <v>Plasma</v>
      </c>
      <c r="G12661" s="265">
        <v>1.5</v>
      </c>
      <c r="H12661" s="192" t="s">
        <v>59</v>
      </c>
      <c r="I12661" s="185">
        <v>0.76500000000000001</v>
      </c>
      <c r="J12661" s="185" t="s">
        <v>1027</v>
      </c>
      <c r="K12661" s="185" t="s">
        <v>115</v>
      </c>
    </row>
    <row r="12662" spans="1:11" x14ac:dyDescent="0.25">
      <c r="A12662" s="181">
        <v>1367</v>
      </c>
      <c r="B12662" s="247" t="str">
        <f>IF(AND(A12662&lt;&gt;"",ISNUMBER(A12662)),VLOOKUP(A12662,Studies!A:BR,2,FALSE),"")</f>
        <v>Brammer 1990</v>
      </c>
      <c r="C12662" s="248" t="str">
        <f>IF(AND(A12662&lt;&gt;"",ISNUMBER(A12662)),VLOOKUP(A12662,Studies!A:BR,3,FALSE),"")</f>
        <v>https://pubmed.ncbi.nlm.nih.gov/2184510/</v>
      </c>
      <c r="D12662" s="248" t="str">
        <f>IF(AND(A12662&lt;&gt;"",ISNUMBER(A12662)),VLOOKUP(A12662,Studies!A:BR,4,FALSE),"")</f>
        <v>Fluconazole SD 50 mg oral</v>
      </c>
      <c r="E12662" s="248" t="str">
        <f>IF(AND(A12662&lt;&gt;"",ISNUMBER(A12662)),VLOOKUP(A12662,Studies!A:BR,5,FALSE),"")</f>
        <v>Fluconazole</v>
      </c>
      <c r="F12662" s="249" t="str">
        <f>IF(AND(A12662&lt;&gt;"",ISNUMBER(A12662)),VLOOKUP(A12662,Studies!A:BR,6,FALSE),"")</f>
        <v>Plasma</v>
      </c>
      <c r="G12662" s="265">
        <v>2</v>
      </c>
      <c r="H12662" s="192" t="s">
        <v>59</v>
      </c>
      <c r="I12662" s="185">
        <v>0.82199999999999995</v>
      </c>
      <c r="J12662" s="185" t="s">
        <v>1027</v>
      </c>
      <c r="K12662" s="185" t="s">
        <v>115</v>
      </c>
    </row>
    <row r="12663" spans="1:11" x14ac:dyDescent="0.25">
      <c r="A12663" s="181">
        <v>1367</v>
      </c>
      <c r="B12663" s="247" t="str">
        <f>IF(AND(A12663&lt;&gt;"",ISNUMBER(A12663)),VLOOKUP(A12663,Studies!A:BR,2,FALSE),"")</f>
        <v>Brammer 1990</v>
      </c>
      <c r="C12663" s="248" t="str">
        <f>IF(AND(A12663&lt;&gt;"",ISNUMBER(A12663)),VLOOKUP(A12663,Studies!A:BR,3,FALSE),"")</f>
        <v>https://pubmed.ncbi.nlm.nih.gov/2184510/</v>
      </c>
      <c r="D12663" s="248" t="str">
        <f>IF(AND(A12663&lt;&gt;"",ISNUMBER(A12663)),VLOOKUP(A12663,Studies!A:BR,4,FALSE),"")</f>
        <v>Fluconazole SD 50 mg oral</v>
      </c>
      <c r="E12663" s="248" t="str">
        <f>IF(AND(A12663&lt;&gt;"",ISNUMBER(A12663)),VLOOKUP(A12663,Studies!A:BR,5,FALSE),"")</f>
        <v>Fluconazole</v>
      </c>
      <c r="F12663" s="249" t="str">
        <f>IF(AND(A12663&lt;&gt;"",ISNUMBER(A12663)),VLOOKUP(A12663,Studies!A:BR,6,FALSE),"")</f>
        <v>Plasma</v>
      </c>
      <c r="G12663" s="265">
        <v>3</v>
      </c>
      <c r="H12663" s="192" t="s">
        <v>59</v>
      </c>
      <c r="I12663" s="185">
        <v>0.77900000000000003</v>
      </c>
      <c r="J12663" s="185" t="s">
        <v>1027</v>
      </c>
      <c r="K12663" s="185" t="s">
        <v>115</v>
      </c>
    </row>
    <row r="12664" spans="1:11" x14ac:dyDescent="0.25">
      <c r="A12664" s="181">
        <v>1367</v>
      </c>
      <c r="B12664" s="247" t="str">
        <f>IF(AND(A12664&lt;&gt;"",ISNUMBER(A12664)),VLOOKUP(A12664,Studies!A:BR,2,FALSE),"")</f>
        <v>Brammer 1990</v>
      </c>
      <c r="C12664" s="248" t="str">
        <f>IF(AND(A12664&lt;&gt;"",ISNUMBER(A12664)),VLOOKUP(A12664,Studies!A:BR,3,FALSE),"")</f>
        <v>https://pubmed.ncbi.nlm.nih.gov/2184510/</v>
      </c>
      <c r="D12664" s="248" t="str">
        <f>IF(AND(A12664&lt;&gt;"",ISNUMBER(A12664)),VLOOKUP(A12664,Studies!A:BR,4,FALSE),"")</f>
        <v>Fluconazole SD 50 mg oral</v>
      </c>
      <c r="E12664" s="248" t="str">
        <f>IF(AND(A12664&lt;&gt;"",ISNUMBER(A12664)),VLOOKUP(A12664,Studies!A:BR,5,FALSE),"")</f>
        <v>Fluconazole</v>
      </c>
      <c r="F12664" s="249" t="str">
        <f>IF(AND(A12664&lt;&gt;"",ISNUMBER(A12664)),VLOOKUP(A12664,Studies!A:BR,6,FALSE),"")</f>
        <v>Plasma</v>
      </c>
      <c r="G12664" s="265">
        <v>4</v>
      </c>
      <c r="H12664" s="192" t="s">
        <v>59</v>
      </c>
      <c r="I12664" s="185">
        <v>0.74199999999999999</v>
      </c>
      <c r="J12664" s="185" t="s">
        <v>1027</v>
      </c>
      <c r="K12664" s="185" t="s">
        <v>115</v>
      </c>
    </row>
    <row r="12665" spans="1:11" x14ac:dyDescent="0.25">
      <c r="A12665" s="181">
        <v>1367</v>
      </c>
      <c r="B12665" s="247" t="str">
        <f>IF(AND(A12665&lt;&gt;"",ISNUMBER(A12665)),VLOOKUP(A12665,Studies!A:BR,2,FALSE),"")</f>
        <v>Brammer 1990</v>
      </c>
      <c r="C12665" s="248" t="str">
        <f>IF(AND(A12665&lt;&gt;"",ISNUMBER(A12665)),VLOOKUP(A12665,Studies!A:BR,3,FALSE),"")</f>
        <v>https://pubmed.ncbi.nlm.nih.gov/2184510/</v>
      </c>
      <c r="D12665" s="248" t="str">
        <f>IF(AND(A12665&lt;&gt;"",ISNUMBER(A12665)),VLOOKUP(A12665,Studies!A:BR,4,FALSE),"")</f>
        <v>Fluconazole SD 50 mg oral</v>
      </c>
      <c r="E12665" s="248" t="str">
        <f>IF(AND(A12665&lt;&gt;"",ISNUMBER(A12665)),VLOOKUP(A12665,Studies!A:BR,5,FALSE),"")</f>
        <v>Fluconazole</v>
      </c>
      <c r="F12665" s="249" t="str">
        <f>IF(AND(A12665&lt;&gt;"",ISNUMBER(A12665)),VLOOKUP(A12665,Studies!A:BR,6,FALSE),"")</f>
        <v>Plasma</v>
      </c>
      <c r="G12665" s="265">
        <v>6</v>
      </c>
      <c r="H12665" s="192" t="s">
        <v>59</v>
      </c>
      <c r="I12665" s="185">
        <v>0.65700000000000003</v>
      </c>
      <c r="J12665" s="185" t="s">
        <v>1027</v>
      </c>
      <c r="K12665" s="185" t="s">
        <v>115</v>
      </c>
    </row>
    <row r="12666" spans="1:11" x14ac:dyDescent="0.25">
      <c r="A12666" s="181">
        <v>1367</v>
      </c>
      <c r="B12666" s="247" t="str">
        <f>IF(AND(A12666&lt;&gt;"",ISNUMBER(A12666)),VLOOKUP(A12666,Studies!A:BR,2,FALSE),"")</f>
        <v>Brammer 1990</v>
      </c>
      <c r="C12666" s="248" t="str">
        <f>IF(AND(A12666&lt;&gt;"",ISNUMBER(A12666)),VLOOKUP(A12666,Studies!A:BR,3,FALSE),"")</f>
        <v>https://pubmed.ncbi.nlm.nih.gov/2184510/</v>
      </c>
      <c r="D12666" s="248" t="str">
        <f>IF(AND(A12666&lt;&gt;"",ISNUMBER(A12666)),VLOOKUP(A12666,Studies!A:BR,4,FALSE),"")</f>
        <v>Fluconazole SD 50 mg oral</v>
      </c>
      <c r="E12666" s="248" t="str">
        <f>IF(AND(A12666&lt;&gt;"",ISNUMBER(A12666)),VLOOKUP(A12666,Studies!A:BR,5,FALSE),"")</f>
        <v>Fluconazole</v>
      </c>
      <c r="F12666" s="249" t="str">
        <f>IF(AND(A12666&lt;&gt;"",ISNUMBER(A12666)),VLOOKUP(A12666,Studies!A:BR,6,FALSE),"")</f>
        <v>Plasma</v>
      </c>
      <c r="G12666" s="265">
        <v>8</v>
      </c>
      <c r="H12666" s="192" t="s">
        <v>59</v>
      </c>
      <c r="I12666" s="185">
        <v>0.62</v>
      </c>
      <c r="J12666" s="185" t="s">
        <v>1027</v>
      </c>
      <c r="K12666" s="185" t="s">
        <v>115</v>
      </c>
    </row>
    <row r="12667" spans="1:11" x14ac:dyDescent="0.25">
      <c r="A12667" s="181">
        <v>1367</v>
      </c>
      <c r="B12667" s="247" t="str">
        <f>IF(AND(A12667&lt;&gt;"",ISNUMBER(A12667)),VLOOKUP(A12667,Studies!A:BR,2,FALSE),"")</f>
        <v>Brammer 1990</v>
      </c>
      <c r="C12667" s="248" t="str">
        <f>IF(AND(A12667&lt;&gt;"",ISNUMBER(A12667)),VLOOKUP(A12667,Studies!A:BR,3,FALSE),"")</f>
        <v>https://pubmed.ncbi.nlm.nih.gov/2184510/</v>
      </c>
      <c r="D12667" s="248" t="str">
        <f>IF(AND(A12667&lt;&gt;"",ISNUMBER(A12667)),VLOOKUP(A12667,Studies!A:BR,4,FALSE),"")</f>
        <v>Fluconazole SD 50 mg oral</v>
      </c>
      <c r="E12667" s="248" t="str">
        <f>IF(AND(A12667&lt;&gt;"",ISNUMBER(A12667)),VLOOKUP(A12667,Studies!A:BR,5,FALSE),"")</f>
        <v>Fluconazole</v>
      </c>
      <c r="F12667" s="249" t="str">
        <f>IF(AND(A12667&lt;&gt;"",ISNUMBER(A12667)),VLOOKUP(A12667,Studies!A:BR,6,FALSE),"")</f>
        <v>Plasma</v>
      </c>
      <c r="G12667" s="265">
        <v>12</v>
      </c>
      <c r="H12667" s="192" t="s">
        <v>59</v>
      </c>
      <c r="I12667" s="185">
        <v>0.53300000000000003</v>
      </c>
      <c r="J12667" s="185" t="s">
        <v>1027</v>
      </c>
      <c r="K12667" s="185" t="s">
        <v>115</v>
      </c>
    </row>
    <row r="12668" spans="1:11" x14ac:dyDescent="0.25">
      <c r="A12668" s="181">
        <v>1367</v>
      </c>
      <c r="B12668" s="247" t="str">
        <f>IF(AND(A12668&lt;&gt;"",ISNUMBER(A12668)),VLOOKUP(A12668,Studies!A:BR,2,FALSE),"")</f>
        <v>Brammer 1990</v>
      </c>
      <c r="C12668" s="248" t="str">
        <f>IF(AND(A12668&lt;&gt;"",ISNUMBER(A12668)),VLOOKUP(A12668,Studies!A:BR,3,FALSE),"")</f>
        <v>https://pubmed.ncbi.nlm.nih.gov/2184510/</v>
      </c>
      <c r="D12668" s="248" t="str">
        <f>IF(AND(A12668&lt;&gt;"",ISNUMBER(A12668)),VLOOKUP(A12668,Studies!A:BR,4,FALSE),"")</f>
        <v>Fluconazole SD 50 mg oral</v>
      </c>
      <c r="E12668" s="248" t="str">
        <f>IF(AND(A12668&lt;&gt;"",ISNUMBER(A12668)),VLOOKUP(A12668,Studies!A:BR,5,FALSE),"")</f>
        <v>Fluconazole</v>
      </c>
      <c r="F12668" s="249" t="str">
        <f>IF(AND(A12668&lt;&gt;"",ISNUMBER(A12668)),VLOOKUP(A12668,Studies!A:BR,6,FALSE),"")</f>
        <v>Plasma</v>
      </c>
      <c r="G12668" s="265">
        <v>24</v>
      </c>
      <c r="H12668" s="192" t="s">
        <v>59</v>
      </c>
      <c r="I12668" s="185">
        <v>0.42499999999999999</v>
      </c>
      <c r="J12668" s="185" t="s">
        <v>1027</v>
      </c>
      <c r="K12668" s="185" t="s">
        <v>115</v>
      </c>
    </row>
    <row r="12669" spans="1:11" x14ac:dyDescent="0.25">
      <c r="A12669" s="181">
        <v>1367</v>
      </c>
      <c r="B12669" s="247" t="str">
        <f>IF(AND(A12669&lt;&gt;"",ISNUMBER(A12669)),VLOOKUP(A12669,Studies!A:BR,2,FALSE),"")</f>
        <v>Brammer 1990</v>
      </c>
      <c r="C12669" s="248" t="str">
        <f>IF(AND(A12669&lt;&gt;"",ISNUMBER(A12669)),VLOOKUP(A12669,Studies!A:BR,3,FALSE),"")</f>
        <v>https://pubmed.ncbi.nlm.nih.gov/2184510/</v>
      </c>
      <c r="D12669" s="248" t="str">
        <f>IF(AND(A12669&lt;&gt;"",ISNUMBER(A12669)),VLOOKUP(A12669,Studies!A:BR,4,FALSE),"")</f>
        <v>Fluconazole SD 50 mg oral</v>
      </c>
      <c r="E12669" s="248" t="str">
        <f>IF(AND(A12669&lt;&gt;"",ISNUMBER(A12669)),VLOOKUP(A12669,Studies!A:BR,5,FALSE),"")</f>
        <v>Fluconazole</v>
      </c>
      <c r="F12669" s="249" t="str">
        <f>IF(AND(A12669&lt;&gt;"",ISNUMBER(A12669)),VLOOKUP(A12669,Studies!A:BR,6,FALSE),"")</f>
        <v>Plasma</v>
      </c>
      <c r="G12669" s="265">
        <v>36</v>
      </c>
      <c r="H12669" s="192" t="s">
        <v>59</v>
      </c>
      <c r="I12669" s="185">
        <v>0.3</v>
      </c>
      <c r="J12669" s="185" t="s">
        <v>1027</v>
      </c>
      <c r="K12669" s="185" t="s">
        <v>115</v>
      </c>
    </row>
    <row r="12670" spans="1:11" x14ac:dyDescent="0.25">
      <c r="A12670" s="181">
        <v>1367</v>
      </c>
      <c r="B12670" s="247" t="str">
        <f>IF(AND(A12670&lt;&gt;"",ISNUMBER(A12670)),VLOOKUP(A12670,Studies!A:BR,2,FALSE),"")</f>
        <v>Brammer 1990</v>
      </c>
      <c r="C12670" s="248" t="str">
        <f>IF(AND(A12670&lt;&gt;"",ISNUMBER(A12670)),VLOOKUP(A12670,Studies!A:BR,3,FALSE),"")</f>
        <v>https://pubmed.ncbi.nlm.nih.gov/2184510/</v>
      </c>
      <c r="D12670" s="248" t="str">
        <f>IF(AND(A12670&lt;&gt;"",ISNUMBER(A12670)),VLOOKUP(A12670,Studies!A:BR,4,FALSE),"")</f>
        <v>Fluconazole SD 50 mg oral</v>
      </c>
      <c r="E12670" s="248" t="str">
        <f>IF(AND(A12670&lt;&gt;"",ISNUMBER(A12670)),VLOOKUP(A12670,Studies!A:BR,5,FALSE),"")</f>
        <v>Fluconazole</v>
      </c>
      <c r="F12670" s="249" t="str">
        <f>IF(AND(A12670&lt;&gt;"",ISNUMBER(A12670)),VLOOKUP(A12670,Studies!A:BR,6,FALSE),"")</f>
        <v>Plasma</v>
      </c>
      <c r="G12670" s="265">
        <v>48</v>
      </c>
      <c r="H12670" s="192" t="s">
        <v>59</v>
      </c>
      <c r="I12670" s="185">
        <v>0.23699999999999999</v>
      </c>
      <c r="J12670" s="185" t="s">
        <v>1027</v>
      </c>
      <c r="K12670" s="185" t="s">
        <v>115</v>
      </c>
    </row>
    <row r="12671" spans="1:11" x14ac:dyDescent="0.25">
      <c r="A12671" s="181">
        <v>1367</v>
      </c>
      <c r="B12671" s="247" t="str">
        <f>IF(AND(A12671&lt;&gt;"",ISNUMBER(A12671)),VLOOKUP(A12671,Studies!A:BR,2,FALSE),"")</f>
        <v>Brammer 1990</v>
      </c>
      <c r="C12671" s="248" t="str">
        <f>IF(AND(A12671&lt;&gt;"",ISNUMBER(A12671)),VLOOKUP(A12671,Studies!A:BR,3,FALSE),"")</f>
        <v>https://pubmed.ncbi.nlm.nih.gov/2184510/</v>
      </c>
      <c r="D12671" s="248" t="str">
        <f>IF(AND(A12671&lt;&gt;"",ISNUMBER(A12671)),VLOOKUP(A12671,Studies!A:BR,4,FALSE),"")</f>
        <v>Fluconazole SD 50 mg oral</v>
      </c>
      <c r="E12671" s="248" t="str">
        <f>IF(AND(A12671&lt;&gt;"",ISNUMBER(A12671)),VLOOKUP(A12671,Studies!A:BR,5,FALSE),"")</f>
        <v>Fluconazole</v>
      </c>
      <c r="F12671" s="249" t="str">
        <f>IF(AND(A12671&lt;&gt;"",ISNUMBER(A12671)),VLOOKUP(A12671,Studies!A:BR,6,FALSE),"")</f>
        <v>Plasma</v>
      </c>
      <c r="G12671" s="265">
        <v>72</v>
      </c>
      <c r="H12671" s="192" t="s">
        <v>59</v>
      </c>
      <c r="I12671" s="185">
        <v>0.14799999999999999</v>
      </c>
      <c r="J12671" s="185" t="s">
        <v>1027</v>
      </c>
      <c r="K12671" s="185" t="s">
        <v>115</v>
      </c>
    </row>
    <row r="12672" spans="1:11" x14ac:dyDescent="0.25">
      <c r="A12672" s="181">
        <v>1367</v>
      </c>
      <c r="B12672" s="247" t="str">
        <f>IF(AND(A12672&lt;&gt;"",ISNUMBER(A12672)),VLOOKUP(A12672,Studies!A:BR,2,FALSE),"")</f>
        <v>Brammer 1990</v>
      </c>
      <c r="C12672" s="248" t="str">
        <f>IF(AND(A12672&lt;&gt;"",ISNUMBER(A12672)),VLOOKUP(A12672,Studies!A:BR,3,FALSE),"")</f>
        <v>https://pubmed.ncbi.nlm.nih.gov/2184510/</v>
      </c>
      <c r="D12672" s="248" t="str">
        <f>IF(AND(A12672&lt;&gt;"",ISNUMBER(A12672)),VLOOKUP(A12672,Studies!A:BR,4,FALSE),"")</f>
        <v>Fluconazole SD 50 mg oral</v>
      </c>
      <c r="E12672" s="248" t="str">
        <f>IF(AND(A12672&lt;&gt;"",ISNUMBER(A12672)),VLOOKUP(A12672,Studies!A:BR,5,FALSE),"")</f>
        <v>Fluconazole</v>
      </c>
      <c r="F12672" s="249" t="str">
        <f>IF(AND(A12672&lt;&gt;"",ISNUMBER(A12672)),VLOOKUP(A12672,Studies!A:BR,6,FALSE),"")</f>
        <v>Plasma</v>
      </c>
      <c r="G12672" s="265">
        <v>96</v>
      </c>
      <c r="H12672" s="192" t="s">
        <v>59</v>
      </c>
      <c r="I12672" s="185">
        <v>9.1499999999999998E-2</v>
      </c>
      <c r="J12672" s="185" t="s">
        <v>1027</v>
      </c>
      <c r="K12672" s="185" t="s">
        <v>115</v>
      </c>
    </row>
    <row r="12673" spans="1:11" x14ac:dyDescent="0.25">
      <c r="A12673" s="30">
        <v>1368</v>
      </c>
      <c r="B12673" s="247" t="str">
        <f>IF(AND(A12673&lt;&gt;"",ISNUMBER(A12673)),VLOOKUP(A12673,Studies!A:BR,2,FALSE),"")</f>
        <v>Brammer 1990</v>
      </c>
      <c r="C12673" s="248" t="str">
        <f>IF(AND(A12673&lt;&gt;"",ISNUMBER(A12673)),VLOOKUP(A12673,Studies!A:BR,3,FALSE),"")</f>
        <v>https://pubmed.ncbi.nlm.nih.gov/2184510/</v>
      </c>
      <c r="D12673" s="248" t="str">
        <f>IF(AND(A12673&lt;&gt;"",ISNUMBER(A12673)),VLOOKUP(A12673,Studies!A:BR,4,FALSE),"")</f>
        <v>Fluconazole MD 200 mg oral</v>
      </c>
      <c r="E12673" s="248" t="str">
        <f>IF(AND(A12673&lt;&gt;"",ISNUMBER(A12673)),VLOOKUP(A12673,Studies!A:BR,5,FALSE),"")</f>
        <v>Fluconazole</v>
      </c>
      <c r="F12673" s="249" t="str">
        <f>IF(AND(A12673&lt;&gt;"",ISNUMBER(A12673)),VLOOKUP(A12673,Studies!A:BR,6,FALSE),"")</f>
        <v>Plasma</v>
      </c>
      <c r="G12673" s="265">
        <v>24</v>
      </c>
      <c r="H12673" s="192" t="s">
        <v>59</v>
      </c>
      <c r="I12673" s="185">
        <v>2.4300000000000002</v>
      </c>
      <c r="J12673" s="41" t="s">
        <v>959</v>
      </c>
      <c r="K12673" s="185" t="s">
        <v>115</v>
      </c>
    </row>
    <row r="12674" spans="1:11" x14ac:dyDescent="0.25">
      <c r="A12674" s="181">
        <v>1368</v>
      </c>
      <c r="B12674" s="247" t="str">
        <f>IF(AND(A12674&lt;&gt;"",ISNUMBER(A12674)),VLOOKUP(A12674,Studies!A:BR,2,FALSE),"")</f>
        <v>Brammer 1990</v>
      </c>
      <c r="C12674" s="248" t="str">
        <f>IF(AND(A12674&lt;&gt;"",ISNUMBER(A12674)),VLOOKUP(A12674,Studies!A:BR,3,FALSE),"")</f>
        <v>https://pubmed.ncbi.nlm.nih.gov/2184510/</v>
      </c>
      <c r="D12674" s="248" t="str">
        <f>IF(AND(A12674&lt;&gt;"",ISNUMBER(A12674)),VLOOKUP(A12674,Studies!A:BR,4,FALSE),"")</f>
        <v>Fluconazole MD 200 mg oral</v>
      </c>
      <c r="E12674" s="248" t="str">
        <f>IF(AND(A12674&lt;&gt;"",ISNUMBER(A12674)),VLOOKUP(A12674,Studies!A:BR,5,FALSE),"")</f>
        <v>Fluconazole</v>
      </c>
      <c r="F12674" s="249" t="str">
        <f>IF(AND(A12674&lt;&gt;"",ISNUMBER(A12674)),VLOOKUP(A12674,Studies!A:BR,6,FALSE),"")</f>
        <v>Plasma</v>
      </c>
      <c r="G12674" s="265">
        <v>48</v>
      </c>
      <c r="H12674" s="192" t="s">
        <v>59</v>
      </c>
      <c r="I12674" s="185">
        <v>3.95</v>
      </c>
      <c r="J12674" s="185" t="s">
        <v>959</v>
      </c>
      <c r="K12674" s="185" t="s">
        <v>115</v>
      </c>
    </row>
    <row r="12675" spans="1:11" x14ac:dyDescent="0.25">
      <c r="A12675" s="181">
        <v>1368</v>
      </c>
      <c r="B12675" s="247" t="str">
        <f>IF(AND(A12675&lt;&gt;"",ISNUMBER(A12675)),VLOOKUP(A12675,Studies!A:BR,2,FALSE),"")</f>
        <v>Brammer 1990</v>
      </c>
      <c r="C12675" s="248" t="str">
        <f>IF(AND(A12675&lt;&gt;"",ISNUMBER(A12675)),VLOOKUP(A12675,Studies!A:BR,3,FALSE),"")</f>
        <v>https://pubmed.ncbi.nlm.nih.gov/2184510/</v>
      </c>
      <c r="D12675" s="248" t="str">
        <f>IF(AND(A12675&lt;&gt;"",ISNUMBER(A12675)),VLOOKUP(A12675,Studies!A:BR,4,FALSE),"")</f>
        <v>Fluconazole MD 200 mg oral</v>
      </c>
      <c r="E12675" s="248" t="str">
        <f>IF(AND(A12675&lt;&gt;"",ISNUMBER(A12675)),VLOOKUP(A12675,Studies!A:BR,5,FALSE),"")</f>
        <v>Fluconazole</v>
      </c>
      <c r="F12675" s="249" t="str">
        <f>IF(AND(A12675&lt;&gt;"",ISNUMBER(A12675)),VLOOKUP(A12675,Studies!A:BR,6,FALSE),"")</f>
        <v>Plasma</v>
      </c>
      <c r="G12675" s="265">
        <v>72</v>
      </c>
      <c r="H12675" s="192" t="s">
        <v>59</v>
      </c>
      <c r="I12675" s="185">
        <v>4.5199999999999996</v>
      </c>
      <c r="J12675" s="185" t="s">
        <v>959</v>
      </c>
      <c r="K12675" s="185" t="s">
        <v>115</v>
      </c>
    </row>
    <row r="12676" spans="1:11" x14ac:dyDescent="0.25">
      <c r="A12676" s="181">
        <v>1368</v>
      </c>
      <c r="B12676" s="247" t="str">
        <f>IF(AND(A12676&lt;&gt;"",ISNUMBER(A12676)),VLOOKUP(A12676,Studies!A:BR,2,FALSE),"")</f>
        <v>Brammer 1990</v>
      </c>
      <c r="C12676" s="248" t="str">
        <f>IF(AND(A12676&lt;&gt;"",ISNUMBER(A12676)),VLOOKUP(A12676,Studies!A:BR,3,FALSE),"")</f>
        <v>https://pubmed.ncbi.nlm.nih.gov/2184510/</v>
      </c>
      <c r="D12676" s="248" t="str">
        <f>IF(AND(A12676&lt;&gt;"",ISNUMBER(A12676)),VLOOKUP(A12676,Studies!A:BR,4,FALSE),"")</f>
        <v>Fluconazole MD 200 mg oral</v>
      </c>
      <c r="E12676" s="248" t="str">
        <f>IF(AND(A12676&lt;&gt;"",ISNUMBER(A12676)),VLOOKUP(A12676,Studies!A:BR,5,FALSE),"")</f>
        <v>Fluconazole</v>
      </c>
      <c r="F12676" s="249" t="str">
        <f>IF(AND(A12676&lt;&gt;"",ISNUMBER(A12676)),VLOOKUP(A12676,Studies!A:BR,6,FALSE),"")</f>
        <v>Plasma</v>
      </c>
      <c r="G12676" s="265">
        <v>96</v>
      </c>
      <c r="H12676" s="192" t="s">
        <v>59</v>
      </c>
      <c r="I12676" s="185">
        <v>5.09</v>
      </c>
      <c r="J12676" s="185" t="s">
        <v>959</v>
      </c>
      <c r="K12676" s="185" t="s">
        <v>115</v>
      </c>
    </row>
    <row r="12677" spans="1:11" x14ac:dyDescent="0.25">
      <c r="A12677" s="181">
        <v>1368</v>
      </c>
      <c r="B12677" s="247" t="str">
        <f>IF(AND(A12677&lt;&gt;"",ISNUMBER(A12677)),VLOOKUP(A12677,Studies!A:BR,2,FALSE),"")</f>
        <v>Brammer 1990</v>
      </c>
      <c r="C12677" s="248" t="str">
        <f>IF(AND(A12677&lt;&gt;"",ISNUMBER(A12677)),VLOOKUP(A12677,Studies!A:BR,3,FALSE),"")</f>
        <v>https://pubmed.ncbi.nlm.nih.gov/2184510/</v>
      </c>
      <c r="D12677" s="248" t="str">
        <f>IF(AND(A12677&lt;&gt;"",ISNUMBER(A12677)),VLOOKUP(A12677,Studies!A:BR,4,FALSE),"")</f>
        <v>Fluconazole MD 200 mg oral</v>
      </c>
      <c r="E12677" s="248" t="str">
        <f>IF(AND(A12677&lt;&gt;"",ISNUMBER(A12677)),VLOOKUP(A12677,Studies!A:BR,5,FALSE),"")</f>
        <v>Fluconazole</v>
      </c>
      <c r="F12677" s="249" t="str">
        <f>IF(AND(A12677&lt;&gt;"",ISNUMBER(A12677)),VLOOKUP(A12677,Studies!A:BR,6,FALSE),"")</f>
        <v>Plasma</v>
      </c>
      <c r="G12677" s="265">
        <v>120</v>
      </c>
      <c r="H12677" s="192" t="s">
        <v>59</v>
      </c>
      <c r="I12677" s="185">
        <v>5.28</v>
      </c>
      <c r="J12677" s="185" t="s">
        <v>959</v>
      </c>
      <c r="K12677" s="185" t="s">
        <v>115</v>
      </c>
    </row>
    <row r="12678" spans="1:11" x14ac:dyDescent="0.25">
      <c r="A12678" s="181">
        <v>1368</v>
      </c>
      <c r="B12678" s="247" t="str">
        <f>IF(AND(A12678&lt;&gt;"",ISNUMBER(A12678)),VLOOKUP(A12678,Studies!A:BR,2,FALSE),"")</f>
        <v>Brammer 1990</v>
      </c>
      <c r="C12678" s="248" t="str">
        <f>IF(AND(A12678&lt;&gt;"",ISNUMBER(A12678)),VLOOKUP(A12678,Studies!A:BR,3,FALSE),"")</f>
        <v>https://pubmed.ncbi.nlm.nih.gov/2184510/</v>
      </c>
      <c r="D12678" s="248" t="str">
        <f>IF(AND(A12678&lt;&gt;"",ISNUMBER(A12678)),VLOOKUP(A12678,Studies!A:BR,4,FALSE),"")</f>
        <v>Fluconazole MD 200 mg oral</v>
      </c>
      <c r="E12678" s="248" t="str">
        <f>IF(AND(A12678&lt;&gt;"",ISNUMBER(A12678)),VLOOKUP(A12678,Studies!A:BR,5,FALSE),"")</f>
        <v>Fluconazole</v>
      </c>
      <c r="F12678" s="249" t="str">
        <f>IF(AND(A12678&lt;&gt;"",ISNUMBER(A12678)),VLOOKUP(A12678,Studies!A:BR,6,FALSE),"")</f>
        <v>Plasma</v>
      </c>
      <c r="G12678" s="265">
        <v>144</v>
      </c>
      <c r="H12678" s="192" t="s">
        <v>59</v>
      </c>
      <c r="I12678" s="185">
        <v>5.4</v>
      </c>
      <c r="J12678" s="185" t="s">
        <v>959</v>
      </c>
      <c r="K12678" s="185" t="s">
        <v>115</v>
      </c>
    </row>
    <row r="12679" spans="1:11" x14ac:dyDescent="0.25">
      <c r="A12679" s="181">
        <v>1368</v>
      </c>
      <c r="B12679" s="247" t="str">
        <f>IF(AND(A12679&lt;&gt;"",ISNUMBER(A12679)),VLOOKUP(A12679,Studies!A:BR,2,FALSE),"")</f>
        <v>Brammer 1990</v>
      </c>
      <c r="C12679" s="248" t="str">
        <f>IF(AND(A12679&lt;&gt;"",ISNUMBER(A12679)),VLOOKUP(A12679,Studies!A:BR,3,FALSE),"")</f>
        <v>https://pubmed.ncbi.nlm.nih.gov/2184510/</v>
      </c>
      <c r="D12679" s="248" t="str">
        <f>IF(AND(A12679&lt;&gt;"",ISNUMBER(A12679)),VLOOKUP(A12679,Studies!A:BR,4,FALSE),"")</f>
        <v>Fluconazole MD 200 mg oral</v>
      </c>
      <c r="E12679" s="248" t="str">
        <f>IF(AND(A12679&lt;&gt;"",ISNUMBER(A12679)),VLOOKUP(A12679,Studies!A:BR,5,FALSE),"")</f>
        <v>Fluconazole</v>
      </c>
      <c r="F12679" s="249" t="str">
        <f>IF(AND(A12679&lt;&gt;"",ISNUMBER(A12679)),VLOOKUP(A12679,Studies!A:BR,6,FALSE),"")</f>
        <v>Plasma</v>
      </c>
      <c r="G12679" s="265">
        <v>168</v>
      </c>
      <c r="H12679" s="192" t="s">
        <v>59</v>
      </c>
      <c r="I12679" s="185">
        <v>5.34</v>
      </c>
      <c r="J12679" s="185" t="s">
        <v>959</v>
      </c>
      <c r="K12679" s="185" t="s">
        <v>115</v>
      </c>
    </row>
    <row r="12680" spans="1:11" x14ac:dyDescent="0.25">
      <c r="A12680" s="181">
        <v>1368</v>
      </c>
      <c r="B12680" s="247" t="str">
        <f>IF(AND(A12680&lt;&gt;"",ISNUMBER(A12680)),VLOOKUP(A12680,Studies!A:BR,2,FALSE),"")</f>
        <v>Brammer 1990</v>
      </c>
      <c r="C12680" s="248" t="str">
        <f>IF(AND(A12680&lt;&gt;"",ISNUMBER(A12680)),VLOOKUP(A12680,Studies!A:BR,3,FALSE),"")</f>
        <v>https://pubmed.ncbi.nlm.nih.gov/2184510/</v>
      </c>
      <c r="D12680" s="248" t="str">
        <f>IF(AND(A12680&lt;&gt;"",ISNUMBER(A12680)),VLOOKUP(A12680,Studies!A:BR,4,FALSE),"")</f>
        <v>Fluconazole MD 200 mg oral</v>
      </c>
      <c r="E12680" s="248" t="str">
        <f>IF(AND(A12680&lt;&gt;"",ISNUMBER(A12680)),VLOOKUP(A12680,Studies!A:BR,5,FALSE),"")</f>
        <v>Fluconazole</v>
      </c>
      <c r="F12680" s="249" t="str">
        <f>IF(AND(A12680&lt;&gt;"",ISNUMBER(A12680)),VLOOKUP(A12680,Studies!A:BR,6,FALSE),"")</f>
        <v>Plasma</v>
      </c>
      <c r="G12680" s="265">
        <v>192</v>
      </c>
      <c r="H12680" s="192" t="s">
        <v>59</v>
      </c>
      <c r="I12680" s="185">
        <v>5.73</v>
      </c>
      <c r="J12680" s="185" t="s">
        <v>959</v>
      </c>
      <c r="K12680" s="185" t="s">
        <v>115</v>
      </c>
    </row>
    <row r="12681" spans="1:11" x14ac:dyDescent="0.25">
      <c r="A12681" s="181">
        <v>1368</v>
      </c>
      <c r="B12681" s="247" t="str">
        <f>IF(AND(A12681&lt;&gt;"",ISNUMBER(A12681)),VLOOKUP(A12681,Studies!A:BR,2,FALSE),"")</f>
        <v>Brammer 1990</v>
      </c>
      <c r="C12681" s="248" t="str">
        <f>IF(AND(A12681&lt;&gt;"",ISNUMBER(A12681)),VLOOKUP(A12681,Studies!A:BR,3,FALSE),"")</f>
        <v>https://pubmed.ncbi.nlm.nih.gov/2184510/</v>
      </c>
      <c r="D12681" s="248" t="str">
        <f>IF(AND(A12681&lt;&gt;"",ISNUMBER(A12681)),VLOOKUP(A12681,Studies!A:BR,4,FALSE),"")</f>
        <v>Fluconazole MD 200 mg oral</v>
      </c>
      <c r="E12681" s="248" t="str">
        <f>IF(AND(A12681&lt;&gt;"",ISNUMBER(A12681)),VLOOKUP(A12681,Studies!A:BR,5,FALSE),"")</f>
        <v>Fluconazole</v>
      </c>
      <c r="F12681" s="249" t="str">
        <f>IF(AND(A12681&lt;&gt;"",ISNUMBER(A12681)),VLOOKUP(A12681,Studies!A:BR,6,FALSE),"")</f>
        <v>Plasma</v>
      </c>
      <c r="G12681" s="265">
        <v>216</v>
      </c>
      <c r="H12681" s="192" t="s">
        <v>59</v>
      </c>
      <c r="I12681" s="185">
        <v>5.61</v>
      </c>
      <c r="J12681" s="185" t="s">
        <v>959</v>
      </c>
      <c r="K12681" s="185" t="s">
        <v>115</v>
      </c>
    </row>
    <row r="12682" spans="1:11" x14ac:dyDescent="0.25">
      <c r="A12682" s="181">
        <v>1368</v>
      </c>
      <c r="B12682" s="247" t="str">
        <f>IF(AND(A12682&lt;&gt;"",ISNUMBER(A12682)),VLOOKUP(A12682,Studies!A:BR,2,FALSE),"")</f>
        <v>Brammer 1990</v>
      </c>
      <c r="C12682" s="248" t="str">
        <f>IF(AND(A12682&lt;&gt;"",ISNUMBER(A12682)),VLOOKUP(A12682,Studies!A:BR,3,FALSE),"")</f>
        <v>https://pubmed.ncbi.nlm.nih.gov/2184510/</v>
      </c>
      <c r="D12682" s="248" t="str">
        <f>IF(AND(A12682&lt;&gt;"",ISNUMBER(A12682)),VLOOKUP(A12682,Studies!A:BR,4,FALSE),"")</f>
        <v>Fluconazole MD 200 mg oral</v>
      </c>
      <c r="E12682" s="248" t="str">
        <f>IF(AND(A12682&lt;&gt;"",ISNUMBER(A12682)),VLOOKUP(A12682,Studies!A:BR,5,FALSE),"")</f>
        <v>Fluconazole</v>
      </c>
      <c r="F12682" s="249" t="str">
        <f>IF(AND(A12682&lt;&gt;"",ISNUMBER(A12682)),VLOOKUP(A12682,Studies!A:BR,6,FALSE),"")</f>
        <v>Plasma</v>
      </c>
      <c r="G12682" s="265">
        <v>240</v>
      </c>
      <c r="H12682" s="192" t="s">
        <v>59</v>
      </c>
      <c r="I12682" s="185">
        <v>5.59</v>
      </c>
      <c r="J12682" s="185" t="s">
        <v>959</v>
      </c>
      <c r="K12682" s="185" t="s">
        <v>115</v>
      </c>
    </row>
    <row r="12683" spans="1:11" x14ac:dyDescent="0.25">
      <c r="A12683" s="181">
        <v>1368</v>
      </c>
      <c r="B12683" s="247" t="str">
        <f>IF(AND(A12683&lt;&gt;"",ISNUMBER(A12683)),VLOOKUP(A12683,Studies!A:BR,2,FALSE),"")</f>
        <v>Brammer 1990</v>
      </c>
      <c r="C12683" s="248" t="str">
        <f>IF(AND(A12683&lt;&gt;"",ISNUMBER(A12683)),VLOOKUP(A12683,Studies!A:BR,3,FALSE),"")</f>
        <v>https://pubmed.ncbi.nlm.nih.gov/2184510/</v>
      </c>
      <c r="D12683" s="248" t="str">
        <f>IF(AND(A12683&lt;&gt;"",ISNUMBER(A12683)),VLOOKUP(A12683,Studies!A:BR,4,FALSE),"")</f>
        <v>Fluconazole MD 200 mg oral</v>
      </c>
      <c r="E12683" s="248" t="str">
        <f>IF(AND(A12683&lt;&gt;"",ISNUMBER(A12683)),VLOOKUP(A12683,Studies!A:BR,5,FALSE),"")</f>
        <v>Fluconazole</v>
      </c>
      <c r="F12683" s="249" t="str">
        <f>IF(AND(A12683&lt;&gt;"",ISNUMBER(A12683)),VLOOKUP(A12683,Studies!A:BR,6,FALSE),"")</f>
        <v>Plasma</v>
      </c>
      <c r="G12683" s="265">
        <v>264</v>
      </c>
      <c r="H12683" s="192" t="s">
        <v>59</v>
      </c>
      <c r="I12683" s="185">
        <v>5.62</v>
      </c>
      <c r="J12683" s="185" t="s">
        <v>959</v>
      </c>
      <c r="K12683" s="185" t="s">
        <v>115</v>
      </c>
    </row>
    <row r="12684" spans="1:11" x14ac:dyDescent="0.25">
      <c r="A12684" s="181">
        <v>1368</v>
      </c>
      <c r="B12684" s="247" t="str">
        <f>IF(AND(A12684&lt;&gt;"",ISNUMBER(A12684)),VLOOKUP(A12684,Studies!A:BR,2,FALSE),"")</f>
        <v>Brammer 1990</v>
      </c>
      <c r="C12684" s="248" t="str">
        <f>IF(AND(A12684&lt;&gt;"",ISNUMBER(A12684)),VLOOKUP(A12684,Studies!A:BR,3,FALSE),"")</f>
        <v>https://pubmed.ncbi.nlm.nih.gov/2184510/</v>
      </c>
      <c r="D12684" s="248" t="str">
        <f>IF(AND(A12684&lt;&gt;"",ISNUMBER(A12684)),VLOOKUP(A12684,Studies!A:BR,4,FALSE),"")</f>
        <v>Fluconazole MD 200 mg oral</v>
      </c>
      <c r="E12684" s="248" t="str">
        <f>IF(AND(A12684&lt;&gt;"",ISNUMBER(A12684)),VLOOKUP(A12684,Studies!A:BR,5,FALSE),"")</f>
        <v>Fluconazole</v>
      </c>
      <c r="F12684" s="249" t="str">
        <f>IF(AND(A12684&lt;&gt;"",ISNUMBER(A12684)),VLOOKUP(A12684,Studies!A:BR,6,FALSE),"")</f>
        <v>Plasma</v>
      </c>
      <c r="G12684" s="265">
        <v>288</v>
      </c>
      <c r="H12684" s="192" t="s">
        <v>59</v>
      </c>
      <c r="I12684" s="185">
        <v>5.77</v>
      </c>
      <c r="J12684" s="185" t="s">
        <v>959</v>
      </c>
      <c r="K12684" s="185" t="s">
        <v>115</v>
      </c>
    </row>
    <row r="12685" spans="1:11" x14ac:dyDescent="0.25">
      <c r="A12685" s="181">
        <v>1368</v>
      </c>
      <c r="B12685" s="247" t="str">
        <f>IF(AND(A12685&lt;&gt;"",ISNUMBER(A12685)),VLOOKUP(A12685,Studies!A:BR,2,FALSE),"")</f>
        <v>Brammer 1990</v>
      </c>
      <c r="C12685" s="248" t="str">
        <f>IF(AND(A12685&lt;&gt;"",ISNUMBER(A12685)),VLOOKUP(A12685,Studies!A:BR,3,FALSE),"")</f>
        <v>https://pubmed.ncbi.nlm.nih.gov/2184510/</v>
      </c>
      <c r="D12685" s="248" t="str">
        <f>IF(AND(A12685&lt;&gt;"",ISNUMBER(A12685)),VLOOKUP(A12685,Studies!A:BR,4,FALSE),"")</f>
        <v>Fluconazole MD 200 mg oral</v>
      </c>
      <c r="E12685" s="248" t="str">
        <f>IF(AND(A12685&lt;&gt;"",ISNUMBER(A12685)),VLOOKUP(A12685,Studies!A:BR,5,FALSE),"")</f>
        <v>Fluconazole</v>
      </c>
      <c r="F12685" s="249" t="str">
        <f>IF(AND(A12685&lt;&gt;"",ISNUMBER(A12685)),VLOOKUP(A12685,Studies!A:BR,6,FALSE),"")</f>
        <v>Plasma</v>
      </c>
      <c r="G12685" s="265">
        <v>312</v>
      </c>
      <c r="H12685" s="192" t="s">
        <v>59</v>
      </c>
      <c r="I12685" s="185">
        <v>5.68</v>
      </c>
      <c r="J12685" s="185" t="s">
        <v>959</v>
      </c>
      <c r="K12685" s="185" t="s">
        <v>115</v>
      </c>
    </row>
    <row r="12686" spans="1:11" x14ac:dyDescent="0.25">
      <c r="A12686" s="181">
        <v>1368</v>
      </c>
      <c r="B12686" s="247" t="str">
        <f>IF(AND(A12686&lt;&gt;"",ISNUMBER(A12686)),VLOOKUP(A12686,Studies!A:BR,2,FALSE),"")</f>
        <v>Brammer 1990</v>
      </c>
      <c r="C12686" s="248" t="str">
        <f>IF(AND(A12686&lt;&gt;"",ISNUMBER(A12686)),VLOOKUP(A12686,Studies!A:BR,3,FALSE),"")</f>
        <v>https://pubmed.ncbi.nlm.nih.gov/2184510/</v>
      </c>
      <c r="D12686" s="248" t="str">
        <f>IF(AND(A12686&lt;&gt;"",ISNUMBER(A12686)),VLOOKUP(A12686,Studies!A:BR,4,FALSE),"")</f>
        <v>Fluconazole MD 200 mg oral</v>
      </c>
      <c r="E12686" s="248" t="str">
        <f>IF(AND(A12686&lt;&gt;"",ISNUMBER(A12686)),VLOOKUP(A12686,Studies!A:BR,5,FALSE),"")</f>
        <v>Fluconazole</v>
      </c>
      <c r="F12686" s="249" t="str">
        <f>IF(AND(A12686&lt;&gt;"",ISNUMBER(A12686)),VLOOKUP(A12686,Studies!A:BR,6,FALSE),"")</f>
        <v>Plasma</v>
      </c>
      <c r="G12686" s="265">
        <v>336</v>
      </c>
      <c r="H12686" s="192" t="s">
        <v>59</v>
      </c>
      <c r="I12686" s="185">
        <v>5.42</v>
      </c>
      <c r="J12686" s="185" t="s">
        <v>959</v>
      </c>
      <c r="K12686" s="185" t="s">
        <v>115</v>
      </c>
    </row>
    <row r="12687" spans="1:11" x14ac:dyDescent="0.25">
      <c r="A12687" s="181">
        <v>1369</v>
      </c>
      <c r="B12687" s="247" t="str">
        <f>IF(AND(A12687&lt;&gt;"",ISNUMBER(A12687)),VLOOKUP(A12687,Studies!A:BR,2,FALSE),"")</f>
        <v>Brammer 1990</v>
      </c>
      <c r="C12687" s="248" t="str">
        <f>IF(AND(A12687&lt;&gt;"",ISNUMBER(A12687)),VLOOKUP(A12687,Studies!A:BR,3,FALSE),"")</f>
        <v>https://pubmed.ncbi.nlm.nih.gov/2184510/</v>
      </c>
      <c r="D12687" s="248" t="str">
        <f>IF(AND(A12687&lt;&gt;"",ISNUMBER(A12687)),VLOOKUP(A12687,Studies!A:BR,4,FALSE),"")</f>
        <v>Fluconazole MD 300 mg oral</v>
      </c>
      <c r="E12687" s="248" t="str">
        <f>IF(AND(A12687&lt;&gt;"",ISNUMBER(A12687)),VLOOKUP(A12687,Studies!A:BR,5,FALSE),"")</f>
        <v>Fluconazole</v>
      </c>
      <c r="F12687" s="249" t="str">
        <f>IF(AND(A12687&lt;&gt;"",ISNUMBER(A12687)),VLOOKUP(A12687,Studies!A:BR,6,FALSE),"")</f>
        <v>Plasma</v>
      </c>
      <c r="G12687" s="265">
        <v>24</v>
      </c>
      <c r="H12687" s="192" t="s">
        <v>59</v>
      </c>
      <c r="I12687" s="185">
        <v>3.41</v>
      </c>
      <c r="J12687" s="185" t="s">
        <v>959</v>
      </c>
      <c r="K12687" s="185" t="s">
        <v>115</v>
      </c>
    </row>
    <row r="12688" spans="1:11" x14ac:dyDescent="0.25">
      <c r="A12688" s="181">
        <v>1369</v>
      </c>
      <c r="B12688" s="247" t="str">
        <f>IF(AND(A12688&lt;&gt;"",ISNUMBER(A12688)),VLOOKUP(A12688,Studies!A:BR,2,FALSE),"")</f>
        <v>Brammer 1990</v>
      </c>
      <c r="C12688" s="248" t="str">
        <f>IF(AND(A12688&lt;&gt;"",ISNUMBER(A12688)),VLOOKUP(A12688,Studies!A:BR,3,FALSE),"")</f>
        <v>https://pubmed.ncbi.nlm.nih.gov/2184510/</v>
      </c>
      <c r="D12688" s="248" t="str">
        <f>IF(AND(A12688&lt;&gt;"",ISNUMBER(A12688)),VLOOKUP(A12688,Studies!A:BR,4,FALSE),"")</f>
        <v>Fluconazole MD 300 mg oral</v>
      </c>
      <c r="E12688" s="248" t="str">
        <f>IF(AND(A12688&lt;&gt;"",ISNUMBER(A12688)),VLOOKUP(A12688,Studies!A:BR,5,FALSE),"")</f>
        <v>Fluconazole</v>
      </c>
      <c r="F12688" s="249" t="str">
        <f>IF(AND(A12688&lt;&gt;"",ISNUMBER(A12688)),VLOOKUP(A12688,Studies!A:BR,6,FALSE),"")</f>
        <v>Plasma</v>
      </c>
      <c r="G12688" s="265">
        <v>48</v>
      </c>
      <c r="H12688" s="192" t="s">
        <v>59</v>
      </c>
      <c r="I12688" s="185">
        <v>5.78</v>
      </c>
      <c r="J12688" s="185" t="s">
        <v>959</v>
      </c>
      <c r="K12688" s="185" t="s">
        <v>115</v>
      </c>
    </row>
    <row r="12689" spans="1:11" x14ac:dyDescent="0.25">
      <c r="A12689" s="181">
        <v>1369</v>
      </c>
      <c r="B12689" s="247" t="str">
        <f>IF(AND(A12689&lt;&gt;"",ISNUMBER(A12689)),VLOOKUP(A12689,Studies!A:BR,2,FALSE),"")</f>
        <v>Brammer 1990</v>
      </c>
      <c r="C12689" s="248" t="str">
        <f>IF(AND(A12689&lt;&gt;"",ISNUMBER(A12689)),VLOOKUP(A12689,Studies!A:BR,3,FALSE),"")</f>
        <v>https://pubmed.ncbi.nlm.nih.gov/2184510/</v>
      </c>
      <c r="D12689" s="248" t="str">
        <f>IF(AND(A12689&lt;&gt;"",ISNUMBER(A12689)),VLOOKUP(A12689,Studies!A:BR,4,FALSE),"")</f>
        <v>Fluconazole MD 300 mg oral</v>
      </c>
      <c r="E12689" s="248" t="str">
        <f>IF(AND(A12689&lt;&gt;"",ISNUMBER(A12689)),VLOOKUP(A12689,Studies!A:BR,5,FALSE),"")</f>
        <v>Fluconazole</v>
      </c>
      <c r="F12689" s="249" t="str">
        <f>IF(AND(A12689&lt;&gt;"",ISNUMBER(A12689)),VLOOKUP(A12689,Studies!A:BR,6,FALSE),"")</f>
        <v>Plasma</v>
      </c>
      <c r="G12689" s="265">
        <v>72</v>
      </c>
      <c r="H12689" s="192" t="s">
        <v>59</v>
      </c>
      <c r="I12689" s="185">
        <v>7.16</v>
      </c>
      <c r="J12689" s="185" t="s">
        <v>959</v>
      </c>
      <c r="K12689" s="185" t="s">
        <v>115</v>
      </c>
    </row>
    <row r="12690" spans="1:11" x14ac:dyDescent="0.25">
      <c r="A12690" s="181">
        <v>1369</v>
      </c>
      <c r="B12690" s="247" t="str">
        <f>IF(AND(A12690&lt;&gt;"",ISNUMBER(A12690)),VLOOKUP(A12690,Studies!A:BR,2,FALSE),"")</f>
        <v>Brammer 1990</v>
      </c>
      <c r="C12690" s="248" t="str">
        <f>IF(AND(A12690&lt;&gt;"",ISNUMBER(A12690)),VLOOKUP(A12690,Studies!A:BR,3,FALSE),"")</f>
        <v>https://pubmed.ncbi.nlm.nih.gov/2184510/</v>
      </c>
      <c r="D12690" s="248" t="str">
        <f>IF(AND(A12690&lt;&gt;"",ISNUMBER(A12690)),VLOOKUP(A12690,Studies!A:BR,4,FALSE),"")</f>
        <v>Fluconazole MD 300 mg oral</v>
      </c>
      <c r="E12690" s="248" t="str">
        <f>IF(AND(A12690&lt;&gt;"",ISNUMBER(A12690)),VLOOKUP(A12690,Studies!A:BR,5,FALSE),"")</f>
        <v>Fluconazole</v>
      </c>
      <c r="F12690" s="249" t="str">
        <f>IF(AND(A12690&lt;&gt;"",ISNUMBER(A12690)),VLOOKUP(A12690,Studies!A:BR,6,FALSE),"")</f>
        <v>Plasma</v>
      </c>
      <c r="G12690" s="265">
        <v>96</v>
      </c>
      <c r="H12690" s="192" t="s">
        <v>59</v>
      </c>
      <c r="I12690" s="185">
        <v>8.2100000000000009</v>
      </c>
      <c r="J12690" s="185" t="s">
        <v>959</v>
      </c>
      <c r="K12690" s="185" t="s">
        <v>115</v>
      </c>
    </row>
    <row r="12691" spans="1:11" x14ac:dyDescent="0.25">
      <c r="A12691" s="181">
        <v>1369</v>
      </c>
      <c r="B12691" s="247" t="str">
        <f>IF(AND(A12691&lt;&gt;"",ISNUMBER(A12691)),VLOOKUP(A12691,Studies!A:BR,2,FALSE),"")</f>
        <v>Brammer 1990</v>
      </c>
      <c r="C12691" s="248" t="str">
        <f>IF(AND(A12691&lt;&gt;"",ISNUMBER(A12691)),VLOOKUP(A12691,Studies!A:BR,3,FALSE),"")</f>
        <v>https://pubmed.ncbi.nlm.nih.gov/2184510/</v>
      </c>
      <c r="D12691" s="248" t="str">
        <f>IF(AND(A12691&lt;&gt;"",ISNUMBER(A12691)),VLOOKUP(A12691,Studies!A:BR,4,FALSE),"")</f>
        <v>Fluconazole MD 300 mg oral</v>
      </c>
      <c r="E12691" s="248" t="str">
        <f>IF(AND(A12691&lt;&gt;"",ISNUMBER(A12691)),VLOOKUP(A12691,Studies!A:BR,5,FALSE),"")</f>
        <v>Fluconazole</v>
      </c>
      <c r="F12691" s="249" t="str">
        <f>IF(AND(A12691&lt;&gt;"",ISNUMBER(A12691)),VLOOKUP(A12691,Studies!A:BR,6,FALSE),"")</f>
        <v>Plasma</v>
      </c>
      <c r="G12691" s="265">
        <v>120</v>
      </c>
      <c r="H12691" s="192" t="s">
        <v>59</v>
      </c>
      <c r="I12691" s="185">
        <v>8.3000000000000007</v>
      </c>
      <c r="J12691" s="185" t="s">
        <v>959</v>
      </c>
      <c r="K12691" s="185" t="s">
        <v>115</v>
      </c>
    </row>
    <row r="12692" spans="1:11" x14ac:dyDescent="0.25">
      <c r="A12692" s="181">
        <v>1369</v>
      </c>
      <c r="B12692" s="247" t="str">
        <f>IF(AND(A12692&lt;&gt;"",ISNUMBER(A12692)),VLOOKUP(A12692,Studies!A:BR,2,FALSE),"")</f>
        <v>Brammer 1990</v>
      </c>
      <c r="C12692" s="248" t="str">
        <f>IF(AND(A12692&lt;&gt;"",ISNUMBER(A12692)),VLOOKUP(A12692,Studies!A:BR,3,FALSE),"")</f>
        <v>https://pubmed.ncbi.nlm.nih.gov/2184510/</v>
      </c>
      <c r="D12692" s="248" t="str">
        <f>IF(AND(A12692&lt;&gt;"",ISNUMBER(A12692)),VLOOKUP(A12692,Studies!A:BR,4,FALSE),"")</f>
        <v>Fluconazole MD 300 mg oral</v>
      </c>
      <c r="E12692" s="248" t="str">
        <f>IF(AND(A12692&lt;&gt;"",ISNUMBER(A12692)),VLOOKUP(A12692,Studies!A:BR,5,FALSE),"")</f>
        <v>Fluconazole</v>
      </c>
      <c r="F12692" s="249" t="str">
        <f>IF(AND(A12692&lt;&gt;"",ISNUMBER(A12692)),VLOOKUP(A12692,Studies!A:BR,6,FALSE),"")</f>
        <v>Plasma</v>
      </c>
      <c r="G12692" s="265">
        <v>144</v>
      </c>
      <c r="H12692" s="192" t="s">
        <v>59</v>
      </c>
      <c r="I12692" s="185">
        <v>8.81</v>
      </c>
      <c r="J12692" s="185" t="s">
        <v>959</v>
      </c>
      <c r="K12692" s="185" t="s">
        <v>115</v>
      </c>
    </row>
    <row r="12693" spans="1:11" x14ac:dyDescent="0.25">
      <c r="A12693" s="181">
        <v>1369</v>
      </c>
      <c r="B12693" s="247" t="str">
        <f>IF(AND(A12693&lt;&gt;"",ISNUMBER(A12693)),VLOOKUP(A12693,Studies!A:BR,2,FALSE),"")</f>
        <v>Brammer 1990</v>
      </c>
      <c r="C12693" s="248" t="str">
        <f>IF(AND(A12693&lt;&gt;"",ISNUMBER(A12693)),VLOOKUP(A12693,Studies!A:BR,3,FALSE),"")</f>
        <v>https://pubmed.ncbi.nlm.nih.gov/2184510/</v>
      </c>
      <c r="D12693" s="248" t="str">
        <f>IF(AND(A12693&lt;&gt;"",ISNUMBER(A12693)),VLOOKUP(A12693,Studies!A:BR,4,FALSE),"")</f>
        <v>Fluconazole MD 300 mg oral</v>
      </c>
      <c r="E12693" s="248" t="str">
        <f>IF(AND(A12693&lt;&gt;"",ISNUMBER(A12693)),VLOOKUP(A12693,Studies!A:BR,5,FALSE),"")</f>
        <v>Fluconazole</v>
      </c>
      <c r="F12693" s="249" t="str">
        <f>IF(AND(A12693&lt;&gt;"",ISNUMBER(A12693)),VLOOKUP(A12693,Studies!A:BR,6,FALSE),"")</f>
        <v>Plasma</v>
      </c>
      <c r="G12693" s="265">
        <v>168</v>
      </c>
      <c r="H12693" s="192" t="s">
        <v>59</v>
      </c>
      <c r="I12693" s="185">
        <v>9.41</v>
      </c>
      <c r="J12693" s="185" t="s">
        <v>959</v>
      </c>
      <c r="K12693" s="185" t="s">
        <v>115</v>
      </c>
    </row>
    <row r="12694" spans="1:11" x14ac:dyDescent="0.25">
      <c r="A12694" s="181">
        <v>1369</v>
      </c>
      <c r="B12694" s="247" t="str">
        <f>IF(AND(A12694&lt;&gt;"",ISNUMBER(A12694)),VLOOKUP(A12694,Studies!A:BR,2,FALSE),"")</f>
        <v>Brammer 1990</v>
      </c>
      <c r="C12694" s="248" t="str">
        <f>IF(AND(A12694&lt;&gt;"",ISNUMBER(A12694)),VLOOKUP(A12694,Studies!A:BR,3,FALSE),"")</f>
        <v>https://pubmed.ncbi.nlm.nih.gov/2184510/</v>
      </c>
      <c r="D12694" s="248" t="str">
        <f>IF(AND(A12694&lt;&gt;"",ISNUMBER(A12694)),VLOOKUP(A12694,Studies!A:BR,4,FALSE),"")</f>
        <v>Fluconazole MD 300 mg oral</v>
      </c>
      <c r="E12694" s="248" t="str">
        <f>IF(AND(A12694&lt;&gt;"",ISNUMBER(A12694)),VLOOKUP(A12694,Studies!A:BR,5,FALSE),"")</f>
        <v>Fluconazole</v>
      </c>
      <c r="F12694" s="249" t="str">
        <f>IF(AND(A12694&lt;&gt;"",ISNUMBER(A12694)),VLOOKUP(A12694,Studies!A:BR,6,FALSE),"")</f>
        <v>Plasma</v>
      </c>
      <c r="G12694" s="265">
        <v>192</v>
      </c>
      <c r="H12694" s="192" t="s">
        <v>59</v>
      </c>
      <c r="I12694" s="185">
        <v>9.41</v>
      </c>
      <c r="J12694" s="185" t="s">
        <v>959</v>
      </c>
      <c r="K12694" s="185" t="s">
        <v>115</v>
      </c>
    </row>
    <row r="12695" spans="1:11" x14ac:dyDescent="0.25">
      <c r="A12695" s="181">
        <v>1369</v>
      </c>
      <c r="B12695" s="247" t="str">
        <f>IF(AND(A12695&lt;&gt;"",ISNUMBER(A12695)),VLOOKUP(A12695,Studies!A:BR,2,FALSE),"")</f>
        <v>Brammer 1990</v>
      </c>
      <c r="C12695" s="248" t="str">
        <f>IF(AND(A12695&lt;&gt;"",ISNUMBER(A12695)),VLOOKUP(A12695,Studies!A:BR,3,FALSE),"")</f>
        <v>https://pubmed.ncbi.nlm.nih.gov/2184510/</v>
      </c>
      <c r="D12695" s="248" t="str">
        <f>IF(AND(A12695&lt;&gt;"",ISNUMBER(A12695)),VLOOKUP(A12695,Studies!A:BR,4,FALSE),"")</f>
        <v>Fluconazole MD 300 mg oral</v>
      </c>
      <c r="E12695" s="248" t="str">
        <f>IF(AND(A12695&lt;&gt;"",ISNUMBER(A12695)),VLOOKUP(A12695,Studies!A:BR,5,FALSE),"")</f>
        <v>Fluconazole</v>
      </c>
      <c r="F12695" s="249" t="str">
        <f>IF(AND(A12695&lt;&gt;"",ISNUMBER(A12695)),VLOOKUP(A12695,Studies!A:BR,6,FALSE),"")</f>
        <v>Plasma</v>
      </c>
      <c r="G12695" s="265">
        <v>216</v>
      </c>
      <c r="H12695" s="192" t="s">
        <v>59</v>
      </c>
      <c r="I12695" s="185">
        <v>9.41</v>
      </c>
      <c r="J12695" s="185" t="s">
        <v>959</v>
      </c>
      <c r="K12695" s="185" t="s">
        <v>115</v>
      </c>
    </row>
    <row r="12696" spans="1:11" x14ac:dyDescent="0.25">
      <c r="A12696" s="181">
        <v>1369</v>
      </c>
      <c r="B12696" s="247" t="str">
        <f>IF(AND(A12696&lt;&gt;"",ISNUMBER(A12696)),VLOOKUP(A12696,Studies!A:BR,2,FALSE),"")</f>
        <v>Brammer 1990</v>
      </c>
      <c r="C12696" s="248" t="str">
        <f>IF(AND(A12696&lt;&gt;"",ISNUMBER(A12696)),VLOOKUP(A12696,Studies!A:BR,3,FALSE),"")</f>
        <v>https://pubmed.ncbi.nlm.nih.gov/2184510/</v>
      </c>
      <c r="D12696" s="248" t="str">
        <f>IF(AND(A12696&lt;&gt;"",ISNUMBER(A12696)),VLOOKUP(A12696,Studies!A:BR,4,FALSE),"")</f>
        <v>Fluconazole MD 300 mg oral</v>
      </c>
      <c r="E12696" s="248" t="str">
        <f>IF(AND(A12696&lt;&gt;"",ISNUMBER(A12696)),VLOOKUP(A12696,Studies!A:BR,5,FALSE),"")</f>
        <v>Fluconazole</v>
      </c>
      <c r="F12696" s="249" t="str">
        <f>IF(AND(A12696&lt;&gt;"",ISNUMBER(A12696)),VLOOKUP(A12696,Studies!A:BR,6,FALSE),"")</f>
        <v>Plasma</v>
      </c>
      <c r="G12696" s="265">
        <v>240</v>
      </c>
      <c r="H12696" s="192" t="s">
        <v>59</v>
      </c>
      <c r="I12696" s="185">
        <v>9.48</v>
      </c>
      <c r="J12696" s="185" t="s">
        <v>959</v>
      </c>
      <c r="K12696" s="185" t="s">
        <v>115</v>
      </c>
    </row>
    <row r="12697" spans="1:11" x14ac:dyDescent="0.25">
      <c r="A12697" s="181">
        <v>1369</v>
      </c>
      <c r="B12697" s="247" t="str">
        <f>IF(AND(A12697&lt;&gt;"",ISNUMBER(A12697)),VLOOKUP(A12697,Studies!A:BR,2,FALSE),"")</f>
        <v>Brammer 1990</v>
      </c>
      <c r="C12697" s="248" t="str">
        <f>IF(AND(A12697&lt;&gt;"",ISNUMBER(A12697)),VLOOKUP(A12697,Studies!A:BR,3,FALSE),"")</f>
        <v>https://pubmed.ncbi.nlm.nih.gov/2184510/</v>
      </c>
      <c r="D12697" s="248" t="str">
        <f>IF(AND(A12697&lt;&gt;"",ISNUMBER(A12697)),VLOOKUP(A12697,Studies!A:BR,4,FALSE),"")</f>
        <v>Fluconazole MD 300 mg oral</v>
      </c>
      <c r="E12697" s="248" t="str">
        <f>IF(AND(A12697&lt;&gt;"",ISNUMBER(A12697)),VLOOKUP(A12697,Studies!A:BR,5,FALSE),"")</f>
        <v>Fluconazole</v>
      </c>
      <c r="F12697" s="249" t="str">
        <f>IF(AND(A12697&lt;&gt;"",ISNUMBER(A12697)),VLOOKUP(A12697,Studies!A:BR,6,FALSE),"")</f>
        <v>Plasma</v>
      </c>
      <c r="G12697" s="265">
        <v>264</v>
      </c>
      <c r="H12697" s="192" t="s">
        <v>59</v>
      </c>
      <c r="I12697" s="185">
        <v>9.7200000000000006</v>
      </c>
      <c r="J12697" s="185" t="s">
        <v>959</v>
      </c>
      <c r="K12697" s="185" t="s">
        <v>115</v>
      </c>
    </row>
    <row r="12698" spans="1:11" x14ac:dyDescent="0.25">
      <c r="A12698" s="181">
        <v>1369</v>
      </c>
      <c r="B12698" s="247" t="str">
        <f>IF(AND(A12698&lt;&gt;"",ISNUMBER(A12698)),VLOOKUP(A12698,Studies!A:BR,2,FALSE),"")</f>
        <v>Brammer 1990</v>
      </c>
      <c r="C12698" s="248" t="str">
        <f>IF(AND(A12698&lt;&gt;"",ISNUMBER(A12698)),VLOOKUP(A12698,Studies!A:BR,3,FALSE),"")</f>
        <v>https://pubmed.ncbi.nlm.nih.gov/2184510/</v>
      </c>
      <c r="D12698" s="248" t="str">
        <f>IF(AND(A12698&lt;&gt;"",ISNUMBER(A12698)),VLOOKUP(A12698,Studies!A:BR,4,FALSE),"")</f>
        <v>Fluconazole MD 300 mg oral</v>
      </c>
      <c r="E12698" s="248" t="str">
        <f>IF(AND(A12698&lt;&gt;"",ISNUMBER(A12698)),VLOOKUP(A12698,Studies!A:BR,5,FALSE),"")</f>
        <v>Fluconazole</v>
      </c>
      <c r="F12698" s="249" t="str">
        <f>IF(AND(A12698&lt;&gt;"",ISNUMBER(A12698)),VLOOKUP(A12698,Studies!A:BR,6,FALSE),"")</f>
        <v>Plasma</v>
      </c>
      <c r="G12698" s="265">
        <v>288</v>
      </c>
      <c r="H12698" s="192" t="s">
        <v>59</v>
      </c>
      <c r="I12698" s="185">
        <v>9.9</v>
      </c>
      <c r="J12698" s="185" t="s">
        <v>959</v>
      </c>
      <c r="K12698" s="185" t="s">
        <v>115</v>
      </c>
    </row>
    <row r="12699" spans="1:11" x14ac:dyDescent="0.25">
      <c r="A12699" s="181">
        <v>1369</v>
      </c>
      <c r="B12699" s="247" t="str">
        <f>IF(AND(A12699&lt;&gt;"",ISNUMBER(A12699)),VLOOKUP(A12699,Studies!A:BR,2,FALSE),"")</f>
        <v>Brammer 1990</v>
      </c>
      <c r="C12699" s="248" t="str">
        <f>IF(AND(A12699&lt;&gt;"",ISNUMBER(A12699)),VLOOKUP(A12699,Studies!A:BR,3,FALSE),"")</f>
        <v>https://pubmed.ncbi.nlm.nih.gov/2184510/</v>
      </c>
      <c r="D12699" s="248" t="str">
        <f>IF(AND(A12699&lt;&gt;"",ISNUMBER(A12699)),VLOOKUP(A12699,Studies!A:BR,4,FALSE),"")</f>
        <v>Fluconazole MD 300 mg oral</v>
      </c>
      <c r="E12699" s="248" t="str">
        <f>IF(AND(A12699&lt;&gt;"",ISNUMBER(A12699)),VLOOKUP(A12699,Studies!A:BR,5,FALSE),"")</f>
        <v>Fluconazole</v>
      </c>
      <c r="F12699" s="249" t="str">
        <f>IF(AND(A12699&lt;&gt;"",ISNUMBER(A12699)),VLOOKUP(A12699,Studies!A:BR,6,FALSE),"")</f>
        <v>Plasma</v>
      </c>
      <c r="G12699" s="265">
        <v>312</v>
      </c>
      <c r="H12699" s="192" t="s">
        <v>59</v>
      </c>
      <c r="I12699" s="185">
        <v>9.99</v>
      </c>
      <c r="J12699" s="185" t="s">
        <v>959</v>
      </c>
      <c r="K12699" s="185" t="s">
        <v>115</v>
      </c>
    </row>
    <row r="12700" spans="1:11" x14ac:dyDescent="0.25">
      <c r="A12700" s="181">
        <v>1369</v>
      </c>
      <c r="B12700" s="247" t="str">
        <f>IF(AND(A12700&lt;&gt;"",ISNUMBER(A12700)),VLOOKUP(A12700,Studies!A:BR,2,FALSE),"")</f>
        <v>Brammer 1990</v>
      </c>
      <c r="C12700" s="248" t="str">
        <f>IF(AND(A12700&lt;&gt;"",ISNUMBER(A12700)),VLOOKUP(A12700,Studies!A:BR,3,FALSE),"")</f>
        <v>https://pubmed.ncbi.nlm.nih.gov/2184510/</v>
      </c>
      <c r="D12700" s="248" t="str">
        <f>IF(AND(A12700&lt;&gt;"",ISNUMBER(A12700)),VLOOKUP(A12700,Studies!A:BR,4,FALSE),"")</f>
        <v>Fluconazole MD 300 mg oral</v>
      </c>
      <c r="E12700" s="248" t="str">
        <f>IF(AND(A12700&lt;&gt;"",ISNUMBER(A12700)),VLOOKUP(A12700,Studies!A:BR,5,FALSE),"")</f>
        <v>Fluconazole</v>
      </c>
      <c r="F12700" s="249" t="str">
        <f>IF(AND(A12700&lt;&gt;"",ISNUMBER(A12700)),VLOOKUP(A12700,Studies!A:BR,6,FALSE),"")</f>
        <v>Plasma</v>
      </c>
      <c r="G12700" s="265">
        <v>336</v>
      </c>
      <c r="H12700" s="192" t="s">
        <v>59</v>
      </c>
      <c r="I12700" s="185">
        <v>9.9600000000000009</v>
      </c>
      <c r="J12700" s="185" t="s">
        <v>959</v>
      </c>
      <c r="K12700" s="185" t="s">
        <v>115</v>
      </c>
    </row>
    <row r="12701" spans="1:11" x14ac:dyDescent="0.25">
      <c r="A12701" s="30">
        <v>1370</v>
      </c>
      <c r="B12701" s="247" t="str">
        <f>IF(AND(A12701&lt;&gt;"",ISNUMBER(A12701)),VLOOKUP(A12701,Studies!A:BR,2,FALSE),"")</f>
        <v>Brammer 1990</v>
      </c>
      <c r="C12701" s="248" t="str">
        <f>IF(AND(A12701&lt;&gt;"",ISNUMBER(A12701)),VLOOKUP(A12701,Studies!A:BR,3,FALSE),"")</f>
        <v>https://pubmed.ncbi.nlm.nih.gov/2184510/</v>
      </c>
      <c r="D12701" s="248" t="str">
        <f>IF(AND(A12701&lt;&gt;"",ISNUMBER(A12701)),VLOOKUP(A12701,Studies!A:BR,4,FALSE),"")</f>
        <v>Fluconazole MD 400 mg oral</v>
      </c>
      <c r="E12701" s="248" t="str">
        <f>IF(AND(A12701&lt;&gt;"",ISNUMBER(A12701)),VLOOKUP(A12701,Studies!A:BR,5,FALSE),"")</f>
        <v>Fluconazole</v>
      </c>
      <c r="F12701" s="249" t="str">
        <f>IF(AND(A12701&lt;&gt;"",ISNUMBER(A12701)),VLOOKUP(A12701,Studies!A:BR,6,FALSE),"")</f>
        <v>Plasma</v>
      </c>
      <c r="G12701" s="265">
        <v>24</v>
      </c>
      <c r="H12701" s="192" t="s">
        <v>59</v>
      </c>
      <c r="I12701" s="185">
        <v>3.98</v>
      </c>
      <c r="J12701" s="185" t="s">
        <v>959</v>
      </c>
      <c r="K12701" s="185" t="s">
        <v>115</v>
      </c>
    </row>
    <row r="12702" spans="1:11" x14ac:dyDescent="0.25">
      <c r="A12702" s="181">
        <v>1370</v>
      </c>
      <c r="B12702" s="247" t="str">
        <f>IF(AND(A12702&lt;&gt;"",ISNUMBER(A12702)),VLOOKUP(A12702,Studies!A:BR,2,FALSE),"")</f>
        <v>Brammer 1990</v>
      </c>
      <c r="C12702" s="248" t="str">
        <f>IF(AND(A12702&lt;&gt;"",ISNUMBER(A12702)),VLOOKUP(A12702,Studies!A:BR,3,FALSE),"")</f>
        <v>https://pubmed.ncbi.nlm.nih.gov/2184510/</v>
      </c>
      <c r="D12702" s="248" t="str">
        <f>IF(AND(A12702&lt;&gt;"",ISNUMBER(A12702)),VLOOKUP(A12702,Studies!A:BR,4,FALSE),"")</f>
        <v>Fluconazole MD 400 mg oral</v>
      </c>
      <c r="E12702" s="248" t="str">
        <f>IF(AND(A12702&lt;&gt;"",ISNUMBER(A12702)),VLOOKUP(A12702,Studies!A:BR,5,FALSE),"")</f>
        <v>Fluconazole</v>
      </c>
      <c r="F12702" s="249" t="str">
        <f>IF(AND(A12702&lt;&gt;"",ISNUMBER(A12702)),VLOOKUP(A12702,Studies!A:BR,6,FALSE),"")</f>
        <v>Plasma</v>
      </c>
      <c r="G12702" s="265">
        <v>48</v>
      </c>
      <c r="H12702" s="192" t="s">
        <v>59</v>
      </c>
      <c r="I12702" s="185">
        <v>7.15</v>
      </c>
      <c r="J12702" s="185" t="s">
        <v>959</v>
      </c>
      <c r="K12702" s="185" t="s">
        <v>115</v>
      </c>
    </row>
    <row r="12703" spans="1:11" x14ac:dyDescent="0.25">
      <c r="A12703" s="181">
        <v>1370</v>
      </c>
      <c r="B12703" s="247" t="str">
        <f>IF(AND(A12703&lt;&gt;"",ISNUMBER(A12703)),VLOOKUP(A12703,Studies!A:BR,2,FALSE),"")</f>
        <v>Brammer 1990</v>
      </c>
      <c r="C12703" s="248" t="str">
        <f>IF(AND(A12703&lt;&gt;"",ISNUMBER(A12703)),VLOOKUP(A12703,Studies!A:BR,3,FALSE),"")</f>
        <v>https://pubmed.ncbi.nlm.nih.gov/2184510/</v>
      </c>
      <c r="D12703" s="248" t="str">
        <f>IF(AND(A12703&lt;&gt;"",ISNUMBER(A12703)),VLOOKUP(A12703,Studies!A:BR,4,FALSE),"")</f>
        <v>Fluconazole MD 400 mg oral</v>
      </c>
      <c r="E12703" s="248" t="str">
        <f>IF(AND(A12703&lt;&gt;"",ISNUMBER(A12703)),VLOOKUP(A12703,Studies!A:BR,5,FALSE),"")</f>
        <v>Fluconazole</v>
      </c>
      <c r="F12703" s="249" t="str">
        <f>IF(AND(A12703&lt;&gt;"",ISNUMBER(A12703)),VLOOKUP(A12703,Studies!A:BR,6,FALSE),"")</f>
        <v>Plasma</v>
      </c>
      <c r="G12703" s="265">
        <v>72</v>
      </c>
      <c r="H12703" s="192" t="s">
        <v>59</v>
      </c>
      <c r="I12703" s="185">
        <v>8.41</v>
      </c>
      <c r="J12703" s="185" t="s">
        <v>959</v>
      </c>
      <c r="K12703" s="185" t="s">
        <v>115</v>
      </c>
    </row>
    <row r="12704" spans="1:11" x14ac:dyDescent="0.25">
      <c r="A12704" s="181">
        <v>1370</v>
      </c>
      <c r="B12704" s="247" t="str">
        <f>IF(AND(A12704&lt;&gt;"",ISNUMBER(A12704)),VLOOKUP(A12704,Studies!A:BR,2,FALSE),"")</f>
        <v>Brammer 1990</v>
      </c>
      <c r="C12704" s="248" t="str">
        <f>IF(AND(A12704&lt;&gt;"",ISNUMBER(A12704)),VLOOKUP(A12704,Studies!A:BR,3,FALSE),"")</f>
        <v>https://pubmed.ncbi.nlm.nih.gov/2184510/</v>
      </c>
      <c r="D12704" s="248" t="str">
        <f>IF(AND(A12704&lt;&gt;"",ISNUMBER(A12704)),VLOOKUP(A12704,Studies!A:BR,4,FALSE),"")</f>
        <v>Fluconazole MD 400 mg oral</v>
      </c>
      <c r="E12704" s="248" t="str">
        <f>IF(AND(A12704&lt;&gt;"",ISNUMBER(A12704)),VLOOKUP(A12704,Studies!A:BR,5,FALSE),"")</f>
        <v>Fluconazole</v>
      </c>
      <c r="F12704" s="249" t="str">
        <f>IF(AND(A12704&lt;&gt;"",ISNUMBER(A12704)),VLOOKUP(A12704,Studies!A:BR,6,FALSE),"")</f>
        <v>Plasma</v>
      </c>
      <c r="G12704" s="265">
        <v>96</v>
      </c>
      <c r="H12704" s="192" t="s">
        <v>59</v>
      </c>
      <c r="I12704" s="185">
        <v>9.64</v>
      </c>
      <c r="J12704" s="185" t="s">
        <v>959</v>
      </c>
      <c r="K12704" s="185" t="s">
        <v>115</v>
      </c>
    </row>
    <row r="12705" spans="1:14" x14ac:dyDescent="0.25">
      <c r="A12705" s="181">
        <v>1370</v>
      </c>
      <c r="B12705" s="247" t="str">
        <f>IF(AND(A12705&lt;&gt;"",ISNUMBER(A12705)),VLOOKUP(A12705,Studies!A:BR,2,FALSE),"")</f>
        <v>Brammer 1990</v>
      </c>
      <c r="C12705" s="248" t="str">
        <f>IF(AND(A12705&lt;&gt;"",ISNUMBER(A12705)),VLOOKUP(A12705,Studies!A:BR,3,FALSE),"")</f>
        <v>https://pubmed.ncbi.nlm.nih.gov/2184510/</v>
      </c>
      <c r="D12705" s="248" t="str">
        <f>IF(AND(A12705&lt;&gt;"",ISNUMBER(A12705)),VLOOKUP(A12705,Studies!A:BR,4,FALSE),"")</f>
        <v>Fluconazole MD 400 mg oral</v>
      </c>
      <c r="E12705" s="248" t="str">
        <f>IF(AND(A12705&lt;&gt;"",ISNUMBER(A12705)),VLOOKUP(A12705,Studies!A:BR,5,FALSE),"")</f>
        <v>Fluconazole</v>
      </c>
      <c r="F12705" s="249" t="str">
        <f>IF(AND(A12705&lt;&gt;"",ISNUMBER(A12705)),VLOOKUP(A12705,Studies!A:BR,6,FALSE),"")</f>
        <v>Plasma</v>
      </c>
      <c r="G12705" s="265">
        <v>120</v>
      </c>
      <c r="H12705" s="192" t="s">
        <v>59</v>
      </c>
      <c r="I12705" s="185">
        <v>10.1</v>
      </c>
      <c r="J12705" s="185" t="s">
        <v>959</v>
      </c>
      <c r="K12705" s="185" t="s">
        <v>115</v>
      </c>
    </row>
    <row r="12706" spans="1:14" x14ac:dyDescent="0.25">
      <c r="A12706" s="181">
        <v>1370</v>
      </c>
      <c r="B12706" s="247" t="str">
        <f>IF(AND(A12706&lt;&gt;"",ISNUMBER(A12706)),VLOOKUP(A12706,Studies!A:BR,2,FALSE),"")</f>
        <v>Brammer 1990</v>
      </c>
      <c r="C12706" s="248" t="str">
        <f>IF(AND(A12706&lt;&gt;"",ISNUMBER(A12706)),VLOOKUP(A12706,Studies!A:BR,3,FALSE),"")</f>
        <v>https://pubmed.ncbi.nlm.nih.gov/2184510/</v>
      </c>
      <c r="D12706" s="248" t="str">
        <f>IF(AND(A12706&lt;&gt;"",ISNUMBER(A12706)),VLOOKUP(A12706,Studies!A:BR,4,FALSE),"")</f>
        <v>Fluconazole MD 400 mg oral</v>
      </c>
      <c r="E12706" s="248" t="str">
        <f>IF(AND(A12706&lt;&gt;"",ISNUMBER(A12706)),VLOOKUP(A12706,Studies!A:BR,5,FALSE),"")</f>
        <v>Fluconazole</v>
      </c>
      <c r="F12706" s="249" t="str">
        <f>IF(AND(A12706&lt;&gt;"",ISNUMBER(A12706)),VLOOKUP(A12706,Studies!A:BR,6,FALSE),"")</f>
        <v>Plasma</v>
      </c>
      <c r="G12706" s="265">
        <v>144</v>
      </c>
      <c r="H12706" s="192" t="s">
        <v>59</v>
      </c>
      <c r="I12706" s="185">
        <v>10.9</v>
      </c>
      <c r="J12706" s="185" t="s">
        <v>959</v>
      </c>
      <c r="K12706" s="185" t="s">
        <v>115</v>
      </c>
    </row>
    <row r="12707" spans="1:14" x14ac:dyDescent="0.25">
      <c r="A12707" s="181">
        <v>1370</v>
      </c>
      <c r="B12707" s="247" t="str">
        <f>IF(AND(A12707&lt;&gt;"",ISNUMBER(A12707)),VLOOKUP(A12707,Studies!A:BR,2,FALSE),"")</f>
        <v>Brammer 1990</v>
      </c>
      <c r="C12707" s="248" t="str">
        <f>IF(AND(A12707&lt;&gt;"",ISNUMBER(A12707)),VLOOKUP(A12707,Studies!A:BR,3,FALSE),"")</f>
        <v>https://pubmed.ncbi.nlm.nih.gov/2184510/</v>
      </c>
      <c r="D12707" s="248" t="str">
        <f>IF(AND(A12707&lt;&gt;"",ISNUMBER(A12707)),VLOOKUP(A12707,Studies!A:BR,4,FALSE),"")</f>
        <v>Fluconazole MD 400 mg oral</v>
      </c>
      <c r="E12707" s="248" t="str">
        <f>IF(AND(A12707&lt;&gt;"",ISNUMBER(A12707)),VLOOKUP(A12707,Studies!A:BR,5,FALSE),"")</f>
        <v>Fluconazole</v>
      </c>
      <c r="F12707" s="249" t="str">
        <f>IF(AND(A12707&lt;&gt;"",ISNUMBER(A12707)),VLOOKUP(A12707,Studies!A:BR,6,FALSE),"")</f>
        <v>Plasma</v>
      </c>
      <c r="G12707" s="265">
        <v>168</v>
      </c>
      <c r="H12707" s="192" t="s">
        <v>59</v>
      </c>
      <c r="I12707" s="185">
        <v>11</v>
      </c>
      <c r="J12707" s="185" t="s">
        <v>959</v>
      </c>
      <c r="K12707" s="185" t="s">
        <v>115</v>
      </c>
    </row>
    <row r="12708" spans="1:14" x14ac:dyDescent="0.25">
      <c r="A12708" s="181">
        <v>1370</v>
      </c>
      <c r="B12708" s="247" t="str">
        <f>IF(AND(A12708&lt;&gt;"",ISNUMBER(A12708)),VLOOKUP(A12708,Studies!A:BR,2,FALSE),"")</f>
        <v>Brammer 1990</v>
      </c>
      <c r="C12708" s="248" t="str">
        <f>IF(AND(A12708&lt;&gt;"",ISNUMBER(A12708)),VLOOKUP(A12708,Studies!A:BR,3,FALSE),"")</f>
        <v>https://pubmed.ncbi.nlm.nih.gov/2184510/</v>
      </c>
      <c r="D12708" s="248" t="str">
        <f>IF(AND(A12708&lt;&gt;"",ISNUMBER(A12708)),VLOOKUP(A12708,Studies!A:BR,4,FALSE),"")</f>
        <v>Fluconazole MD 400 mg oral</v>
      </c>
      <c r="E12708" s="248" t="str">
        <f>IF(AND(A12708&lt;&gt;"",ISNUMBER(A12708)),VLOOKUP(A12708,Studies!A:BR,5,FALSE),"")</f>
        <v>Fluconazole</v>
      </c>
      <c r="F12708" s="249" t="str">
        <f>IF(AND(A12708&lt;&gt;"",ISNUMBER(A12708)),VLOOKUP(A12708,Studies!A:BR,6,FALSE),"")</f>
        <v>Plasma</v>
      </c>
      <c r="G12708" s="265">
        <v>192</v>
      </c>
      <c r="H12708" s="192" t="s">
        <v>59</v>
      </c>
      <c r="I12708" s="185">
        <v>11</v>
      </c>
      <c r="J12708" s="185" t="s">
        <v>959</v>
      </c>
      <c r="K12708" s="185" t="s">
        <v>115</v>
      </c>
    </row>
    <row r="12709" spans="1:14" x14ac:dyDescent="0.25">
      <c r="A12709" s="181">
        <v>1370</v>
      </c>
      <c r="B12709" s="247" t="str">
        <f>IF(AND(A12709&lt;&gt;"",ISNUMBER(A12709)),VLOOKUP(A12709,Studies!A:BR,2,FALSE),"")</f>
        <v>Brammer 1990</v>
      </c>
      <c r="C12709" s="248" t="str">
        <f>IF(AND(A12709&lt;&gt;"",ISNUMBER(A12709)),VLOOKUP(A12709,Studies!A:BR,3,FALSE),"")</f>
        <v>https://pubmed.ncbi.nlm.nih.gov/2184510/</v>
      </c>
      <c r="D12709" s="248" t="str">
        <f>IF(AND(A12709&lt;&gt;"",ISNUMBER(A12709)),VLOOKUP(A12709,Studies!A:BR,4,FALSE),"")</f>
        <v>Fluconazole MD 400 mg oral</v>
      </c>
      <c r="E12709" s="248" t="str">
        <f>IF(AND(A12709&lt;&gt;"",ISNUMBER(A12709)),VLOOKUP(A12709,Studies!A:BR,5,FALSE),"")</f>
        <v>Fluconazole</v>
      </c>
      <c r="F12709" s="249" t="str">
        <f>IF(AND(A12709&lt;&gt;"",ISNUMBER(A12709)),VLOOKUP(A12709,Studies!A:BR,6,FALSE),"")</f>
        <v>Plasma</v>
      </c>
      <c r="G12709" s="265">
        <v>216</v>
      </c>
      <c r="H12709" s="192" t="s">
        <v>59</v>
      </c>
      <c r="I12709" s="185">
        <v>11.7</v>
      </c>
      <c r="J12709" s="185" t="s">
        <v>959</v>
      </c>
      <c r="K12709" s="185" t="s">
        <v>115</v>
      </c>
    </row>
    <row r="12710" spans="1:14" x14ac:dyDescent="0.25">
      <c r="A12710" s="181">
        <v>1370</v>
      </c>
      <c r="B12710" s="247" t="str">
        <f>IF(AND(A12710&lt;&gt;"",ISNUMBER(A12710)),VLOOKUP(A12710,Studies!A:BR,2,FALSE),"")</f>
        <v>Brammer 1990</v>
      </c>
      <c r="C12710" s="248" t="str">
        <f>IF(AND(A12710&lt;&gt;"",ISNUMBER(A12710)),VLOOKUP(A12710,Studies!A:BR,3,FALSE),"")</f>
        <v>https://pubmed.ncbi.nlm.nih.gov/2184510/</v>
      </c>
      <c r="D12710" s="248" t="str">
        <f>IF(AND(A12710&lt;&gt;"",ISNUMBER(A12710)),VLOOKUP(A12710,Studies!A:BR,4,FALSE),"")</f>
        <v>Fluconazole MD 400 mg oral</v>
      </c>
      <c r="E12710" s="248" t="str">
        <f>IF(AND(A12710&lt;&gt;"",ISNUMBER(A12710)),VLOOKUP(A12710,Studies!A:BR,5,FALSE),"")</f>
        <v>Fluconazole</v>
      </c>
      <c r="F12710" s="249" t="str">
        <f>IF(AND(A12710&lt;&gt;"",ISNUMBER(A12710)),VLOOKUP(A12710,Studies!A:BR,6,FALSE),"")</f>
        <v>Plasma</v>
      </c>
      <c r="G12710" s="265">
        <v>240</v>
      </c>
      <c r="H12710" s="192" t="s">
        <v>59</v>
      </c>
      <c r="I12710" s="185">
        <v>11.6</v>
      </c>
      <c r="J12710" s="185" t="s">
        <v>959</v>
      </c>
      <c r="K12710" s="185" t="s">
        <v>115</v>
      </c>
    </row>
    <row r="12711" spans="1:14" x14ac:dyDescent="0.25">
      <c r="A12711" s="181">
        <v>1370</v>
      </c>
      <c r="B12711" s="247" t="str">
        <f>IF(AND(A12711&lt;&gt;"",ISNUMBER(A12711)),VLOOKUP(A12711,Studies!A:BR,2,FALSE),"")</f>
        <v>Brammer 1990</v>
      </c>
      <c r="C12711" s="248" t="str">
        <f>IF(AND(A12711&lt;&gt;"",ISNUMBER(A12711)),VLOOKUP(A12711,Studies!A:BR,3,FALSE),"")</f>
        <v>https://pubmed.ncbi.nlm.nih.gov/2184510/</v>
      </c>
      <c r="D12711" s="248" t="str">
        <f>IF(AND(A12711&lt;&gt;"",ISNUMBER(A12711)),VLOOKUP(A12711,Studies!A:BR,4,FALSE),"")</f>
        <v>Fluconazole MD 400 mg oral</v>
      </c>
      <c r="E12711" s="248" t="str">
        <f>IF(AND(A12711&lt;&gt;"",ISNUMBER(A12711)),VLOOKUP(A12711,Studies!A:BR,5,FALSE),"")</f>
        <v>Fluconazole</v>
      </c>
      <c r="F12711" s="249" t="str">
        <f>IF(AND(A12711&lt;&gt;"",ISNUMBER(A12711)),VLOOKUP(A12711,Studies!A:BR,6,FALSE),"")</f>
        <v>Plasma</v>
      </c>
      <c r="G12711" s="265">
        <v>264</v>
      </c>
      <c r="H12711" s="192" t="s">
        <v>59</v>
      </c>
      <c r="I12711" s="185">
        <v>11.3</v>
      </c>
      <c r="J12711" s="185" t="s">
        <v>959</v>
      </c>
      <c r="K12711" s="185" t="s">
        <v>115</v>
      </c>
    </row>
    <row r="12712" spans="1:14" x14ac:dyDescent="0.25">
      <c r="A12712" s="181">
        <v>1370</v>
      </c>
      <c r="B12712" s="247" t="str">
        <f>IF(AND(A12712&lt;&gt;"",ISNUMBER(A12712)),VLOOKUP(A12712,Studies!A:BR,2,FALSE),"")</f>
        <v>Brammer 1990</v>
      </c>
      <c r="C12712" s="248" t="str">
        <f>IF(AND(A12712&lt;&gt;"",ISNUMBER(A12712)),VLOOKUP(A12712,Studies!A:BR,3,FALSE),"")</f>
        <v>https://pubmed.ncbi.nlm.nih.gov/2184510/</v>
      </c>
      <c r="D12712" s="248" t="str">
        <f>IF(AND(A12712&lt;&gt;"",ISNUMBER(A12712)),VLOOKUP(A12712,Studies!A:BR,4,FALSE),"")</f>
        <v>Fluconazole MD 400 mg oral</v>
      </c>
      <c r="E12712" s="248" t="str">
        <f>IF(AND(A12712&lt;&gt;"",ISNUMBER(A12712)),VLOOKUP(A12712,Studies!A:BR,5,FALSE),"")</f>
        <v>Fluconazole</v>
      </c>
      <c r="F12712" s="249" t="str">
        <f>IF(AND(A12712&lt;&gt;"",ISNUMBER(A12712)),VLOOKUP(A12712,Studies!A:BR,6,FALSE),"")</f>
        <v>Plasma</v>
      </c>
      <c r="G12712" s="265">
        <v>288</v>
      </c>
      <c r="H12712" s="192" t="s">
        <v>59</v>
      </c>
      <c r="I12712" s="185">
        <v>11.6</v>
      </c>
      <c r="J12712" s="185" t="s">
        <v>959</v>
      </c>
      <c r="K12712" s="185" t="s">
        <v>115</v>
      </c>
    </row>
    <row r="12713" spans="1:14" x14ac:dyDescent="0.25">
      <c r="A12713" s="181">
        <v>1370</v>
      </c>
      <c r="B12713" s="247" t="str">
        <f>IF(AND(A12713&lt;&gt;"",ISNUMBER(A12713)),VLOOKUP(A12713,Studies!A:BR,2,FALSE),"")</f>
        <v>Brammer 1990</v>
      </c>
      <c r="C12713" s="248" t="str">
        <f>IF(AND(A12713&lt;&gt;"",ISNUMBER(A12713)),VLOOKUP(A12713,Studies!A:BR,3,FALSE),"")</f>
        <v>https://pubmed.ncbi.nlm.nih.gov/2184510/</v>
      </c>
      <c r="D12713" s="248" t="str">
        <f>IF(AND(A12713&lt;&gt;"",ISNUMBER(A12713)),VLOOKUP(A12713,Studies!A:BR,4,FALSE),"")</f>
        <v>Fluconazole MD 400 mg oral</v>
      </c>
      <c r="E12713" s="248" t="str">
        <f>IF(AND(A12713&lt;&gt;"",ISNUMBER(A12713)),VLOOKUP(A12713,Studies!A:BR,5,FALSE),"")</f>
        <v>Fluconazole</v>
      </c>
      <c r="F12713" s="249" t="str">
        <f>IF(AND(A12713&lt;&gt;"",ISNUMBER(A12713)),VLOOKUP(A12713,Studies!A:BR,6,FALSE),"")</f>
        <v>Plasma</v>
      </c>
      <c r="G12713" s="265">
        <v>312</v>
      </c>
      <c r="H12713" s="192" t="s">
        <v>59</v>
      </c>
      <c r="I12713" s="185">
        <v>11.1</v>
      </c>
      <c r="J12713" s="185" t="s">
        <v>959</v>
      </c>
      <c r="K12713" s="185" t="s">
        <v>115</v>
      </c>
    </row>
    <row r="12714" spans="1:14" x14ac:dyDescent="0.25">
      <c r="A12714" s="181">
        <v>1370</v>
      </c>
      <c r="B12714" s="247" t="str">
        <f>IF(AND(A12714&lt;&gt;"",ISNUMBER(A12714)),VLOOKUP(A12714,Studies!A:BR,2,FALSE),"")</f>
        <v>Brammer 1990</v>
      </c>
      <c r="C12714" s="248" t="str">
        <f>IF(AND(A12714&lt;&gt;"",ISNUMBER(A12714)),VLOOKUP(A12714,Studies!A:BR,3,FALSE),"")</f>
        <v>https://pubmed.ncbi.nlm.nih.gov/2184510/</v>
      </c>
      <c r="D12714" s="248" t="str">
        <f>IF(AND(A12714&lt;&gt;"",ISNUMBER(A12714)),VLOOKUP(A12714,Studies!A:BR,4,FALSE),"")</f>
        <v>Fluconazole MD 400 mg oral</v>
      </c>
      <c r="E12714" s="248" t="str">
        <f>IF(AND(A12714&lt;&gt;"",ISNUMBER(A12714)),VLOOKUP(A12714,Studies!A:BR,5,FALSE),"")</f>
        <v>Fluconazole</v>
      </c>
      <c r="F12714" s="249" t="str">
        <f>IF(AND(A12714&lt;&gt;"",ISNUMBER(A12714)),VLOOKUP(A12714,Studies!A:BR,6,FALSE),"")</f>
        <v>Plasma</v>
      </c>
      <c r="G12714" s="265">
        <v>336</v>
      </c>
      <c r="H12714" s="192" t="s">
        <v>59</v>
      </c>
      <c r="I12714" s="185">
        <v>11.9</v>
      </c>
      <c r="J12714" s="185" t="s">
        <v>959</v>
      </c>
      <c r="K12714" s="185" t="s">
        <v>115</v>
      </c>
    </row>
    <row r="12715" spans="1:14" x14ac:dyDescent="0.25">
      <c r="A12715" s="181">
        <v>1371</v>
      </c>
      <c r="B12715" s="247" t="str">
        <f>IF(AND(A12715&lt;&gt;"",ISNUMBER(A12715)),VLOOKUP(A12715,Studies!A:BR,2,FALSE),"")</f>
        <v>Palkama 1998</v>
      </c>
      <c r="C12715" s="248" t="str">
        <f>IF(AND(A12715&lt;&gt;"",ISNUMBER(A12715)),VLOOKUP(A12715,Studies!A:BR,3,FALSE),"")</f>
        <v>https://pubmed.ncbi.nlm.nih.gov/9661572/</v>
      </c>
      <c r="D12715" s="248" t="str">
        <f>IF(AND(A12715&lt;&gt;"",ISNUMBER(A12715)),VLOOKUP(A12715,Studies!A:BR,4,FALSE),"")</f>
        <v xml:space="preserve">Fluconazole i.v </v>
      </c>
      <c r="E12715" s="248" t="str">
        <f>IF(AND(A12715&lt;&gt;"",ISNUMBER(A12715)),VLOOKUP(A12715,Studies!A:BR,5,FALSE),"")</f>
        <v>Fluconazole</v>
      </c>
      <c r="F12715" s="249" t="str">
        <f>IF(AND(A12715&lt;&gt;"",ISNUMBER(A12715)),VLOOKUP(A12715,Studies!A:BR,6,FALSE),"")</f>
        <v>Plasma</v>
      </c>
      <c r="G12715" s="265">
        <v>1</v>
      </c>
      <c r="H12715" s="192" t="s">
        <v>59</v>
      </c>
      <c r="I12715" s="185">
        <v>7.0013332899999998</v>
      </c>
      <c r="J12715" s="185" t="s">
        <v>959</v>
      </c>
      <c r="K12715" s="185" t="s">
        <v>115</v>
      </c>
      <c r="L12715" s="193">
        <v>0.53067507300000005</v>
      </c>
      <c r="M12715" s="52" t="s">
        <v>959</v>
      </c>
      <c r="N12715" s="52" t="s">
        <v>946</v>
      </c>
    </row>
    <row r="12716" spans="1:14" x14ac:dyDescent="0.25">
      <c r="A12716" s="181">
        <v>1371</v>
      </c>
      <c r="B12716" s="247" t="str">
        <f>IF(AND(A12716&lt;&gt;"",ISNUMBER(A12716)),VLOOKUP(A12716,Studies!A:BR,2,FALSE),"")</f>
        <v>Palkama 1998</v>
      </c>
      <c r="C12716" s="248" t="str">
        <f>IF(AND(A12716&lt;&gt;"",ISNUMBER(A12716)),VLOOKUP(A12716,Studies!A:BR,3,FALSE),"")</f>
        <v>https://pubmed.ncbi.nlm.nih.gov/9661572/</v>
      </c>
      <c r="D12716" s="248" t="str">
        <f>IF(AND(A12716&lt;&gt;"",ISNUMBER(A12716)),VLOOKUP(A12716,Studies!A:BR,4,FALSE),"")</f>
        <v xml:space="preserve">Fluconazole i.v </v>
      </c>
      <c r="E12716" s="248" t="str">
        <f>IF(AND(A12716&lt;&gt;"",ISNUMBER(A12716)),VLOOKUP(A12716,Studies!A:BR,5,FALSE),"")</f>
        <v>Fluconazole</v>
      </c>
      <c r="F12716" s="249" t="str">
        <f>IF(AND(A12716&lt;&gt;"",ISNUMBER(A12716)),VLOOKUP(A12716,Studies!A:BR,6,FALSE),"")</f>
        <v>Plasma</v>
      </c>
      <c r="G12716" s="265">
        <v>1.25</v>
      </c>
      <c r="H12716" s="192" t="s">
        <v>59</v>
      </c>
      <c r="I12716" s="185">
        <v>8.14</v>
      </c>
      <c r="J12716" s="185" t="s">
        <v>959</v>
      </c>
      <c r="K12716" s="185" t="s">
        <v>115</v>
      </c>
      <c r="L12716" s="193">
        <v>0.68747391700000005</v>
      </c>
      <c r="M12716" s="193" t="s">
        <v>959</v>
      </c>
      <c r="N12716" s="193" t="s">
        <v>946</v>
      </c>
    </row>
    <row r="12717" spans="1:14" x14ac:dyDescent="0.25">
      <c r="A12717" s="181">
        <v>1371</v>
      </c>
      <c r="B12717" s="247" t="str">
        <f>IF(AND(A12717&lt;&gt;"",ISNUMBER(A12717)),VLOOKUP(A12717,Studies!A:BR,2,FALSE),"")</f>
        <v>Palkama 1998</v>
      </c>
      <c r="C12717" s="248" t="str">
        <f>IF(AND(A12717&lt;&gt;"",ISNUMBER(A12717)),VLOOKUP(A12717,Studies!A:BR,3,FALSE),"")</f>
        <v>https://pubmed.ncbi.nlm.nih.gov/9661572/</v>
      </c>
      <c r="D12717" s="248" t="str">
        <f>IF(AND(A12717&lt;&gt;"",ISNUMBER(A12717)),VLOOKUP(A12717,Studies!A:BR,4,FALSE),"")</f>
        <v xml:space="preserve">Fluconazole i.v </v>
      </c>
      <c r="E12717" s="248" t="str">
        <f>IF(AND(A12717&lt;&gt;"",ISNUMBER(A12717)),VLOOKUP(A12717,Studies!A:BR,5,FALSE),"")</f>
        <v>Fluconazole</v>
      </c>
      <c r="F12717" s="249" t="str">
        <f>IF(AND(A12717&lt;&gt;"",ISNUMBER(A12717)),VLOOKUP(A12717,Studies!A:BR,6,FALSE),"")</f>
        <v>Plasma</v>
      </c>
      <c r="G12717" s="265">
        <v>1.5</v>
      </c>
      <c r="H12717" s="192" t="s">
        <v>59</v>
      </c>
      <c r="I12717" s="185">
        <v>8.11</v>
      </c>
      <c r="J12717" s="185" t="s">
        <v>959</v>
      </c>
      <c r="K12717" s="185" t="s">
        <v>115</v>
      </c>
      <c r="L12717" s="193">
        <v>0.61470761500000004</v>
      </c>
      <c r="M12717" s="193" t="s">
        <v>959</v>
      </c>
      <c r="N12717" s="193" t="s">
        <v>946</v>
      </c>
    </row>
    <row r="12718" spans="1:14" x14ac:dyDescent="0.25">
      <c r="A12718" s="181">
        <v>1371</v>
      </c>
      <c r="B12718" s="247" t="str">
        <f>IF(AND(A12718&lt;&gt;"",ISNUMBER(A12718)),VLOOKUP(A12718,Studies!A:BR,2,FALSE),"")</f>
        <v>Palkama 1998</v>
      </c>
      <c r="C12718" s="248" t="str">
        <f>IF(AND(A12718&lt;&gt;"",ISNUMBER(A12718)),VLOOKUP(A12718,Studies!A:BR,3,FALSE),"")</f>
        <v>https://pubmed.ncbi.nlm.nih.gov/9661572/</v>
      </c>
      <c r="D12718" s="248" t="str">
        <f>IF(AND(A12718&lt;&gt;"",ISNUMBER(A12718)),VLOOKUP(A12718,Studies!A:BR,4,FALSE),"")</f>
        <v xml:space="preserve">Fluconazole i.v </v>
      </c>
      <c r="E12718" s="248" t="str">
        <f>IF(AND(A12718&lt;&gt;"",ISNUMBER(A12718)),VLOOKUP(A12718,Studies!A:BR,5,FALSE),"")</f>
        <v>Fluconazole</v>
      </c>
      <c r="F12718" s="249" t="str">
        <f>IF(AND(A12718&lt;&gt;"",ISNUMBER(A12718)),VLOOKUP(A12718,Studies!A:BR,6,FALSE),"")</f>
        <v>Plasma</v>
      </c>
      <c r="G12718" s="265">
        <v>2</v>
      </c>
      <c r="H12718" s="192" t="s">
        <v>59</v>
      </c>
      <c r="I12718" s="185">
        <v>7.92</v>
      </c>
      <c r="J12718" s="185" t="s">
        <v>959</v>
      </c>
      <c r="K12718" s="185" t="s">
        <v>115</v>
      </c>
      <c r="L12718" s="193">
        <v>0.59949776399999999</v>
      </c>
      <c r="M12718" s="193" t="s">
        <v>959</v>
      </c>
      <c r="N12718" s="193" t="s">
        <v>946</v>
      </c>
    </row>
    <row r="12719" spans="1:14" x14ac:dyDescent="0.25">
      <c r="A12719" s="181">
        <v>1371</v>
      </c>
      <c r="B12719" s="247" t="str">
        <f>IF(AND(A12719&lt;&gt;"",ISNUMBER(A12719)),VLOOKUP(A12719,Studies!A:BR,2,FALSE),"")</f>
        <v>Palkama 1998</v>
      </c>
      <c r="C12719" s="248" t="str">
        <f>IF(AND(A12719&lt;&gt;"",ISNUMBER(A12719)),VLOOKUP(A12719,Studies!A:BR,3,FALSE),"")</f>
        <v>https://pubmed.ncbi.nlm.nih.gov/9661572/</v>
      </c>
      <c r="D12719" s="248" t="str">
        <f>IF(AND(A12719&lt;&gt;"",ISNUMBER(A12719)),VLOOKUP(A12719,Studies!A:BR,4,FALSE),"")</f>
        <v xml:space="preserve">Fluconazole i.v </v>
      </c>
      <c r="E12719" s="248" t="str">
        <f>IF(AND(A12719&lt;&gt;"",ISNUMBER(A12719)),VLOOKUP(A12719,Studies!A:BR,5,FALSE),"")</f>
        <v>Fluconazole</v>
      </c>
      <c r="F12719" s="249" t="str">
        <f>IF(AND(A12719&lt;&gt;"",ISNUMBER(A12719)),VLOOKUP(A12719,Studies!A:BR,6,FALSE),"")</f>
        <v>Plasma</v>
      </c>
      <c r="G12719" s="265">
        <v>2.5</v>
      </c>
      <c r="H12719" s="192" t="s">
        <v>59</v>
      </c>
      <c r="I12719" s="185">
        <v>8.08</v>
      </c>
      <c r="J12719" s="185" t="s">
        <v>959</v>
      </c>
      <c r="K12719" s="185" t="s">
        <v>115</v>
      </c>
      <c r="L12719" s="193">
        <v>0.54220545899999995</v>
      </c>
      <c r="M12719" s="193" t="s">
        <v>959</v>
      </c>
      <c r="N12719" s="193" t="s">
        <v>946</v>
      </c>
    </row>
    <row r="12720" spans="1:14" x14ac:dyDescent="0.25">
      <c r="A12720" s="181">
        <v>1371</v>
      </c>
      <c r="B12720" s="247" t="str">
        <f>IF(AND(A12720&lt;&gt;"",ISNUMBER(A12720)),VLOOKUP(A12720,Studies!A:BR,2,FALSE),"")</f>
        <v>Palkama 1998</v>
      </c>
      <c r="C12720" s="248" t="str">
        <f>IF(AND(A12720&lt;&gt;"",ISNUMBER(A12720)),VLOOKUP(A12720,Studies!A:BR,3,FALSE),"")</f>
        <v>https://pubmed.ncbi.nlm.nih.gov/9661572/</v>
      </c>
      <c r="D12720" s="248" t="str">
        <f>IF(AND(A12720&lt;&gt;"",ISNUMBER(A12720)),VLOOKUP(A12720,Studies!A:BR,4,FALSE),"")</f>
        <v xml:space="preserve">Fluconazole i.v </v>
      </c>
      <c r="E12720" s="248" t="str">
        <f>IF(AND(A12720&lt;&gt;"",ISNUMBER(A12720)),VLOOKUP(A12720,Studies!A:BR,5,FALSE),"")</f>
        <v>Fluconazole</v>
      </c>
      <c r="F12720" s="249" t="str">
        <f>IF(AND(A12720&lt;&gt;"",ISNUMBER(A12720)),VLOOKUP(A12720,Studies!A:BR,6,FALSE),"")</f>
        <v>Plasma</v>
      </c>
      <c r="G12720" s="265">
        <v>3</v>
      </c>
      <c r="H12720" s="192" t="s">
        <v>59</v>
      </c>
      <c r="I12720" s="185">
        <v>8.06</v>
      </c>
      <c r="J12720" s="185" t="s">
        <v>959</v>
      </c>
      <c r="K12720" s="185" t="s">
        <v>115</v>
      </c>
      <c r="L12720" s="193">
        <v>0.71558530099999995</v>
      </c>
      <c r="M12720" s="193" t="s">
        <v>959</v>
      </c>
      <c r="N12720" s="193" t="s">
        <v>946</v>
      </c>
    </row>
    <row r="12721" spans="1:14" x14ac:dyDescent="0.25">
      <c r="A12721" s="181">
        <v>1371</v>
      </c>
      <c r="B12721" s="247" t="str">
        <f>IF(AND(A12721&lt;&gt;"",ISNUMBER(A12721)),VLOOKUP(A12721,Studies!A:BR,2,FALSE),"")</f>
        <v>Palkama 1998</v>
      </c>
      <c r="C12721" s="248" t="str">
        <f>IF(AND(A12721&lt;&gt;"",ISNUMBER(A12721)),VLOOKUP(A12721,Studies!A:BR,3,FALSE),"")</f>
        <v>https://pubmed.ncbi.nlm.nih.gov/9661572/</v>
      </c>
      <c r="D12721" s="248" t="str">
        <f>IF(AND(A12721&lt;&gt;"",ISNUMBER(A12721)),VLOOKUP(A12721,Studies!A:BR,4,FALSE),"")</f>
        <v xml:space="preserve">Fluconazole i.v </v>
      </c>
      <c r="E12721" s="248" t="str">
        <f>IF(AND(A12721&lt;&gt;"",ISNUMBER(A12721)),VLOOKUP(A12721,Studies!A:BR,5,FALSE),"")</f>
        <v>Fluconazole</v>
      </c>
      <c r="F12721" s="249" t="str">
        <f>IF(AND(A12721&lt;&gt;"",ISNUMBER(A12721)),VLOOKUP(A12721,Studies!A:BR,6,FALSE),"")</f>
        <v>Plasma</v>
      </c>
      <c r="G12721" s="265">
        <v>4</v>
      </c>
      <c r="H12721" s="192" t="s">
        <v>59</v>
      </c>
      <c r="I12721" s="185">
        <v>8.1</v>
      </c>
      <c r="J12721" s="185" t="s">
        <v>959</v>
      </c>
      <c r="K12721" s="185" t="s">
        <v>115</v>
      </c>
      <c r="L12721" s="193">
        <v>0.54267949599999998</v>
      </c>
      <c r="M12721" s="193" t="s">
        <v>959</v>
      </c>
      <c r="N12721" s="193" t="s">
        <v>946</v>
      </c>
    </row>
    <row r="12722" spans="1:14" x14ac:dyDescent="0.25">
      <c r="A12722" s="181">
        <v>1371</v>
      </c>
      <c r="B12722" s="247" t="str">
        <f>IF(AND(A12722&lt;&gt;"",ISNUMBER(A12722)),VLOOKUP(A12722,Studies!A:BR,2,FALSE),"")</f>
        <v>Palkama 1998</v>
      </c>
      <c r="C12722" s="248" t="str">
        <f>IF(AND(A12722&lt;&gt;"",ISNUMBER(A12722)),VLOOKUP(A12722,Studies!A:BR,3,FALSE),"")</f>
        <v>https://pubmed.ncbi.nlm.nih.gov/9661572/</v>
      </c>
      <c r="D12722" s="248" t="str">
        <f>IF(AND(A12722&lt;&gt;"",ISNUMBER(A12722)),VLOOKUP(A12722,Studies!A:BR,4,FALSE),"")</f>
        <v xml:space="preserve">Fluconazole i.v </v>
      </c>
      <c r="E12722" s="248" t="str">
        <f>IF(AND(A12722&lt;&gt;"",ISNUMBER(A12722)),VLOOKUP(A12722,Studies!A:BR,5,FALSE),"")</f>
        <v>Fluconazole</v>
      </c>
      <c r="F12722" s="249" t="str">
        <f>IF(AND(A12722&lt;&gt;"",ISNUMBER(A12722)),VLOOKUP(A12722,Studies!A:BR,6,FALSE),"")</f>
        <v>Plasma</v>
      </c>
      <c r="G12722" s="265">
        <v>5</v>
      </c>
      <c r="H12722" s="192" t="s">
        <v>59</v>
      </c>
      <c r="I12722" s="185">
        <v>7.51</v>
      </c>
      <c r="J12722" s="185" t="s">
        <v>959</v>
      </c>
      <c r="K12722" s="185" t="s">
        <v>115</v>
      </c>
      <c r="L12722" s="193">
        <v>0.53488118100000004</v>
      </c>
      <c r="M12722" s="193" t="s">
        <v>959</v>
      </c>
      <c r="N12722" s="193" t="s">
        <v>946</v>
      </c>
    </row>
    <row r="12723" spans="1:14" x14ac:dyDescent="0.25">
      <c r="A12723" s="181">
        <v>1371</v>
      </c>
      <c r="B12723" s="247" t="str">
        <f>IF(AND(A12723&lt;&gt;"",ISNUMBER(A12723)),VLOOKUP(A12723,Studies!A:BR,2,FALSE),"")</f>
        <v>Palkama 1998</v>
      </c>
      <c r="C12723" s="248" t="str">
        <f>IF(AND(A12723&lt;&gt;"",ISNUMBER(A12723)),VLOOKUP(A12723,Studies!A:BR,3,FALSE),"")</f>
        <v>https://pubmed.ncbi.nlm.nih.gov/9661572/</v>
      </c>
      <c r="D12723" s="248" t="str">
        <f>IF(AND(A12723&lt;&gt;"",ISNUMBER(A12723)),VLOOKUP(A12723,Studies!A:BR,4,FALSE),"")</f>
        <v xml:space="preserve">Fluconazole i.v </v>
      </c>
      <c r="E12723" s="248" t="str">
        <f>IF(AND(A12723&lt;&gt;"",ISNUMBER(A12723)),VLOOKUP(A12723,Studies!A:BR,5,FALSE),"")</f>
        <v>Fluconazole</v>
      </c>
      <c r="F12723" s="249" t="str">
        <f>IF(AND(A12723&lt;&gt;"",ISNUMBER(A12723)),VLOOKUP(A12723,Studies!A:BR,6,FALSE),"")</f>
        <v>Plasma</v>
      </c>
      <c r="G12723" s="265">
        <v>6</v>
      </c>
      <c r="H12723" s="192" t="s">
        <v>59</v>
      </c>
      <c r="I12723" s="185">
        <v>7.43</v>
      </c>
      <c r="J12723" s="185" t="s">
        <v>959</v>
      </c>
      <c r="K12723" s="185" t="s">
        <v>115</v>
      </c>
      <c r="L12723" s="193">
        <v>0.52951618</v>
      </c>
      <c r="M12723" s="193" t="s">
        <v>959</v>
      </c>
      <c r="N12723" s="193" t="s">
        <v>946</v>
      </c>
    </row>
    <row r="12724" spans="1:14" x14ac:dyDescent="0.25">
      <c r="A12724" s="181">
        <v>1371</v>
      </c>
      <c r="B12724" s="247" t="str">
        <f>IF(AND(A12724&lt;&gt;"",ISNUMBER(A12724)),VLOOKUP(A12724,Studies!A:BR,2,FALSE),"")</f>
        <v>Palkama 1998</v>
      </c>
      <c r="C12724" s="248" t="str">
        <f>IF(AND(A12724&lt;&gt;"",ISNUMBER(A12724)),VLOOKUP(A12724,Studies!A:BR,3,FALSE),"")</f>
        <v>https://pubmed.ncbi.nlm.nih.gov/9661572/</v>
      </c>
      <c r="D12724" s="248" t="str">
        <f>IF(AND(A12724&lt;&gt;"",ISNUMBER(A12724)),VLOOKUP(A12724,Studies!A:BR,4,FALSE),"")</f>
        <v xml:space="preserve">Fluconazole i.v </v>
      </c>
      <c r="E12724" s="248" t="str">
        <f>IF(AND(A12724&lt;&gt;"",ISNUMBER(A12724)),VLOOKUP(A12724,Studies!A:BR,5,FALSE),"")</f>
        <v>Fluconazole</v>
      </c>
      <c r="F12724" s="249" t="str">
        <f>IF(AND(A12724&lt;&gt;"",ISNUMBER(A12724)),VLOOKUP(A12724,Studies!A:BR,6,FALSE),"")</f>
        <v>Plasma</v>
      </c>
      <c r="G12724" s="265">
        <v>7</v>
      </c>
      <c r="H12724" s="192" t="s">
        <v>59</v>
      </c>
      <c r="I12724" s="185">
        <v>7.2</v>
      </c>
      <c r="J12724" s="185" t="s">
        <v>959</v>
      </c>
      <c r="K12724" s="185" t="s">
        <v>115</v>
      </c>
      <c r="L12724" s="193">
        <v>0.48158525600000002</v>
      </c>
      <c r="M12724" s="193" t="s">
        <v>959</v>
      </c>
      <c r="N12724" s="193" t="s">
        <v>946</v>
      </c>
    </row>
    <row r="12725" spans="1:14" x14ac:dyDescent="0.25">
      <c r="A12725" s="181">
        <v>1371</v>
      </c>
      <c r="B12725" s="247" t="str">
        <f>IF(AND(A12725&lt;&gt;"",ISNUMBER(A12725)),VLOOKUP(A12725,Studies!A:BR,2,FALSE),"")</f>
        <v>Palkama 1998</v>
      </c>
      <c r="C12725" s="248" t="str">
        <f>IF(AND(A12725&lt;&gt;"",ISNUMBER(A12725)),VLOOKUP(A12725,Studies!A:BR,3,FALSE),"")</f>
        <v>https://pubmed.ncbi.nlm.nih.gov/9661572/</v>
      </c>
      <c r="D12725" s="248" t="str">
        <f>IF(AND(A12725&lt;&gt;"",ISNUMBER(A12725)),VLOOKUP(A12725,Studies!A:BR,4,FALSE),"")</f>
        <v xml:space="preserve">Fluconazole i.v </v>
      </c>
      <c r="E12725" s="248" t="str">
        <f>IF(AND(A12725&lt;&gt;"",ISNUMBER(A12725)),VLOOKUP(A12725,Studies!A:BR,5,FALSE),"")</f>
        <v>Fluconazole</v>
      </c>
      <c r="F12725" s="249" t="str">
        <f>IF(AND(A12725&lt;&gt;"",ISNUMBER(A12725)),VLOOKUP(A12725,Studies!A:BR,6,FALSE),"")</f>
        <v>Plasma</v>
      </c>
      <c r="G12725" s="265">
        <v>8</v>
      </c>
      <c r="H12725" s="192" t="s">
        <v>59</v>
      </c>
      <c r="I12725" s="185">
        <v>7.03</v>
      </c>
      <c r="J12725" s="185" t="s">
        <v>959</v>
      </c>
      <c r="K12725" s="185" t="s">
        <v>115</v>
      </c>
      <c r="L12725" s="193">
        <v>0.50198106200000003</v>
      </c>
      <c r="M12725" s="193" t="s">
        <v>959</v>
      </c>
      <c r="N12725" s="193" t="s">
        <v>946</v>
      </c>
    </row>
    <row r="12726" spans="1:14" x14ac:dyDescent="0.25">
      <c r="A12726" s="181">
        <v>1371</v>
      </c>
      <c r="B12726" s="247" t="str">
        <f>IF(AND(A12726&lt;&gt;"",ISNUMBER(A12726)),VLOOKUP(A12726,Studies!A:BR,2,FALSE),"")</f>
        <v>Palkama 1998</v>
      </c>
      <c r="C12726" s="248" t="str">
        <f>IF(AND(A12726&lt;&gt;"",ISNUMBER(A12726)),VLOOKUP(A12726,Studies!A:BR,3,FALSE),"")</f>
        <v>https://pubmed.ncbi.nlm.nih.gov/9661572/</v>
      </c>
      <c r="D12726" s="248" t="str">
        <f>IF(AND(A12726&lt;&gt;"",ISNUMBER(A12726)),VLOOKUP(A12726,Studies!A:BR,4,FALSE),"")</f>
        <v xml:space="preserve">Fluconazole i.v </v>
      </c>
      <c r="E12726" s="248" t="str">
        <f>IF(AND(A12726&lt;&gt;"",ISNUMBER(A12726)),VLOOKUP(A12726,Studies!A:BR,5,FALSE),"")</f>
        <v>Fluconazole</v>
      </c>
      <c r="F12726" s="249" t="str">
        <f>IF(AND(A12726&lt;&gt;"",ISNUMBER(A12726)),VLOOKUP(A12726,Studies!A:BR,6,FALSE),"")</f>
        <v>Plasma</v>
      </c>
      <c r="G12726" s="265">
        <v>9</v>
      </c>
      <c r="H12726" s="192" t="s">
        <v>59</v>
      </c>
      <c r="I12726" s="185">
        <v>6.82</v>
      </c>
      <c r="J12726" s="185" t="s">
        <v>959</v>
      </c>
      <c r="K12726" s="185" t="s">
        <v>115</v>
      </c>
      <c r="L12726" s="193">
        <v>0.42821436000000002</v>
      </c>
      <c r="M12726" s="193" t="s">
        <v>959</v>
      </c>
      <c r="N12726" s="193" t="s">
        <v>946</v>
      </c>
    </row>
    <row r="12727" spans="1:14" x14ac:dyDescent="0.25">
      <c r="A12727" s="181">
        <v>1371</v>
      </c>
      <c r="B12727" s="247" t="str">
        <f>IF(AND(A12727&lt;&gt;"",ISNUMBER(A12727)),VLOOKUP(A12727,Studies!A:BR,2,FALSE),"")</f>
        <v>Palkama 1998</v>
      </c>
      <c r="C12727" s="248" t="str">
        <f>IF(AND(A12727&lt;&gt;"",ISNUMBER(A12727)),VLOOKUP(A12727,Studies!A:BR,3,FALSE),"")</f>
        <v>https://pubmed.ncbi.nlm.nih.gov/9661572/</v>
      </c>
      <c r="D12727" s="248" t="str">
        <f>IF(AND(A12727&lt;&gt;"",ISNUMBER(A12727)),VLOOKUP(A12727,Studies!A:BR,4,FALSE),"")</f>
        <v xml:space="preserve">Fluconazole i.v </v>
      </c>
      <c r="E12727" s="248" t="str">
        <f>IF(AND(A12727&lt;&gt;"",ISNUMBER(A12727)),VLOOKUP(A12727,Studies!A:BR,5,FALSE),"")</f>
        <v>Fluconazole</v>
      </c>
      <c r="F12727" s="249" t="str">
        <f>IF(AND(A12727&lt;&gt;"",ISNUMBER(A12727)),VLOOKUP(A12727,Studies!A:BR,6,FALSE),"")</f>
        <v>Plasma</v>
      </c>
      <c r="G12727" s="265">
        <v>10</v>
      </c>
      <c r="H12727" s="192" t="s">
        <v>59</v>
      </c>
      <c r="I12727" s="185">
        <v>6.47</v>
      </c>
      <c r="J12727" s="185" t="s">
        <v>959</v>
      </c>
      <c r="K12727" s="185" t="s">
        <v>115</v>
      </c>
      <c r="L12727" s="193">
        <v>0.37911230800000001</v>
      </c>
      <c r="M12727" s="193" t="s">
        <v>959</v>
      </c>
      <c r="N12727" s="193" t="s">
        <v>946</v>
      </c>
    </row>
    <row r="12728" spans="1:14" x14ac:dyDescent="0.25">
      <c r="A12728" s="181">
        <v>1371</v>
      </c>
      <c r="B12728" s="247" t="str">
        <f>IF(AND(A12728&lt;&gt;"",ISNUMBER(A12728)),VLOOKUP(A12728,Studies!A:BR,2,FALSE),"")</f>
        <v>Palkama 1998</v>
      </c>
      <c r="C12728" s="248" t="str">
        <f>IF(AND(A12728&lt;&gt;"",ISNUMBER(A12728)),VLOOKUP(A12728,Studies!A:BR,3,FALSE),"")</f>
        <v>https://pubmed.ncbi.nlm.nih.gov/9661572/</v>
      </c>
      <c r="D12728" s="248" t="str">
        <f>IF(AND(A12728&lt;&gt;"",ISNUMBER(A12728)),VLOOKUP(A12728,Studies!A:BR,4,FALSE),"")</f>
        <v xml:space="preserve">Fluconazole i.v </v>
      </c>
      <c r="E12728" s="248" t="str">
        <f>IF(AND(A12728&lt;&gt;"",ISNUMBER(A12728)),VLOOKUP(A12728,Studies!A:BR,5,FALSE),"")</f>
        <v>Fluconazole</v>
      </c>
      <c r="F12728" s="249" t="str">
        <f>IF(AND(A12728&lt;&gt;"",ISNUMBER(A12728)),VLOOKUP(A12728,Studies!A:BR,6,FALSE),"")</f>
        <v>Plasma</v>
      </c>
      <c r="G12728" s="265">
        <v>11</v>
      </c>
      <c r="H12728" s="192" t="s">
        <v>59</v>
      </c>
      <c r="I12728" s="185">
        <v>6.28</v>
      </c>
      <c r="J12728" s="185" t="s">
        <v>959</v>
      </c>
      <c r="K12728" s="185" t="s">
        <v>115</v>
      </c>
      <c r="L12728" s="193">
        <v>0.34058625999999997</v>
      </c>
      <c r="M12728" s="193" t="s">
        <v>959</v>
      </c>
      <c r="N12728" s="193" t="s">
        <v>946</v>
      </c>
    </row>
    <row r="12729" spans="1:14" x14ac:dyDescent="0.25">
      <c r="A12729" s="30">
        <v>1372</v>
      </c>
      <c r="B12729" s="247" t="str">
        <f>IF(AND(A12729&lt;&gt;"",ISNUMBER(A12729)),VLOOKUP(A12729,Studies!A:BR,2,FALSE),"")</f>
        <v>Palkama 1998</v>
      </c>
      <c r="C12729" s="248" t="str">
        <f>IF(AND(A12729&lt;&gt;"",ISNUMBER(A12729)),VLOOKUP(A12729,Studies!A:BR,3,FALSE),"")</f>
        <v>https://pubmed.ncbi.nlm.nih.gov/9661572/</v>
      </c>
      <c r="D12729" s="248" t="str">
        <f>IF(AND(A12729&lt;&gt;"",ISNUMBER(A12729)),VLOOKUP(A12729,Studies!A:BR,4,FALSE),"")</f>
        <v xml:space="preserve">Fluconazole oral </v>
      </c>
      <c r="E12729" s="248" t="str">
        <f>IF(AND(A12729&lt;&gt;"",ISNUMBER(A12729)),VLOOKUP(A12729,Studies!A:BR,5,FALSE),"")</f>
        <v>Fluconazole</v>
      </c>
      <c r="F12729" s="249" t="str">
        <f>IF(AND(A12729&lt;&gt;"",ISNUMBER(A12729)),VLOOKUP(A12729,Studies!A:BR,6,FALSE),"")</f>
        <v>Plasma</v>
      </c>
      <c r="G12729" s="265">
        <v>1</v>
      </c>
      <c r="H12729" s="192" t="s">
        <v>59</v>
      </c>
      <c r="I12729" s="185">
        <v>4.45</v>
      </c>
      <c r="J12729" s="185" t="s">
        <v>959</v>
      </c>
      <c r="K12729" s="185" t="s">
        <v>115</v>
      </c>
      <c r="L12729" s="193">
        <v>0.66559959400000002</v>
      </c>
      <c r="M12729" s="193" t="s">
        <v>959</v>
      </c>
      <c r="N12729" s="193" t="s">
        <v>946</v>
      </c>
    </row>
    <row r="12730" spans="1:14" x14ac:dyDescent="0.25">
      <c r="A12730" s="181">
        <v>1372</v>
      </c>
      <c r="B12730" s="247" t="str">
        <f>IF(AND(A12730&lt;&gt;"",ISNUMBER(A12730)),VLOOKUP(A12730,Studies!A:BR,2,FALSE),"")</f>
        <v>Palkama 1998</v>
      </c>
      <c r="C12730" s="248" t="str">
        <f>IF(AND(A12730&lt;&gt;"",ISNUMBER(A12730)),VLOOKUP(A12730,Studies!A:BR,3,FALSE),"")</f>
        <v>https://pubmed.ncbi.nlm.nih.gov/9661572/</v>
      </c>
      <c r="D12730" s="248" t="str">
        <f>IF(AND(A12730&lt;&gt;"",ISNUMBER(A12730)),VLOOKUP(A12730,Studies!A:BR,4,FALSE),"")</f>
        <v xml:space="preserve">Fluconazole oral </v>
      </c>
      <c r="E12730" s="248" t="str">
        <f>IF(AND(A12730&lt;&gt;"",ISNUMBER(A12730)),VLOOKUP(A12730,Studies!A:BR,5,FALSE),"")</f>
        <v>Fluconazole</v>
      </c>
      <c r="F12730" s="249" t="str">
        <f>IF(AND(A12730&lt;&gt;"",ISNUMBER(A12730)),VLOOKUP(A12730,Studies!A:BR,6,FALSE),"")</f>
        <v>Plasma</v>
      </c>
      <c r="G12730" s="265">
        <v>1.25</v>
      </c>
      <c r="H12730" s="192" t="s">
        <v>59</v>
      </c>
      <c r="I12730" s="185">
        <v>5.91</v>
      </c>
      <c r="J12730" s="185" t="s">
        <v>959</v>
      </c>
      <c r="K12730" s="185" t="s">
        <v>115</v>
      </c>
      <c r="L12730" s="193">
        <v>0.54730013700000002</v>
      </c>
      <c r="M12730" s="193" t="s">
        <v>959</v>
      </c>
      <c r="N12730" s="193" t="s">
        <v>946</v>
      </c>
    </row>
    <row r="12731" spans="1:14" x14ac:dyDescent="0.25">
      <c r="A12731" s="181">
        <v>1372</v>
      </c>
      <c r="B12731" s="247" t="str">
        <f>IF(AND(A12731&lt;&gt;"",ISNUMBER(A12731)),VLOOKUP(A12731,Studies!A:BR,2,FALSE),"")</f>
        <v>Palkama 1998</v>
      </c>
      <c r="C12731" s="248" t="str">
        <f>IF(AND(A12731&lt;&gt;"",ISNUMBER(A12731)),VLOOKUP(A12731,Studies!A:BR,3,FALSE),"")</f>
        <v>https://pubmed.ncbi.nlm.nih.gov/9661572/</v>
      </c>
      <c r="D12731" s="248" t="str">
        <f>IF(AND(A12731&lt;&gt;"",ISNUMBER(A12731)),VLOOKUP(A12731,Studies!A:BR,4,FALSE),"")</f>
        <v xml:space="preserve">Fluconazole oral </v>
      </c>
      <c r="E12731" s="248" t="str">
        <f>IF(AND(A12731&lt;&gt;"",ISNUMBER(A12731)),VLOOKUP(A12731,Studies!A:BR,5,FALSE),"")</f>
        <v>Fluconazole</v>
      </c>
      <c r="F12731" s="249" t="str">
        <f>IF(AND(A12731&lt;&gt;"",ISNUMBER(A12731)),VLOOKUP(A12731,Studies!A:BR,6,FALSE),"")</f>
        <v>Plasma</v>
      </c>
      <c r="G12731" s="265">
        <v>1.5</v>
      </c>
      <c r="H12731" s="192" t="s">
        <v>59</v>
      </c>
      <c r="I12731" s="185">
        <v>6.25</v>
      </c>
      <c r="J12731" s="185" t="s">
        <v>959</v>
      </c>
      <c r="K12731" s="185" t="s">
        <v>115</v>
      </c>
      <c r="L12731" s="193">
        <v>0.556212347</v>
      </c>
      <c r="M12731" s="193" t="s">
        <v>959</v>
      </c>
      <c r="N12731" s="193" t="s">
        <v>946</v>
      </c>
    </row>
    <row r="12732" spans="1:14" x14ac:dyDescent="0.25">
      <c r="A12732" s="181">
        <v>1372</v>
      </c>
      <c r="B12732" s="247" t="str">
        <f>IF(AND(A12732&lt;&gt;"",ISNUMBER(A12732)),VLOOKUP(A12732,Studies!A:BR,2,FALSE),"")</f>
        <v>Palkama 1998</v>
      </c>
      <c r="C12732" s="248" t="str">
        <f>IF(AND(A12732&lt;&gt;"",ISNUMBER(A12732)),VLOOKUP(A12732,Studies!A:BR,3,FALSE),"")</f>
        <v>https://pubmed.ncbi.nlm.nih.gov/9661572/</v>
      </c>
      <c r="D12732" s="248" t="str">
        <f>IF(AND(A12732&lt;&gt;"",ISNUMBER(A12732)),VLOOKUP(A12732,Studies!A:BR,4,FALSE),"")</f>
        <v xml:space="preserve">Fluconazole oral </v>
      </c>
      <c r="E12732" s="248" t="str">
        <f>IF(AND(A12732&lt;&gt;"",ISNUMBER(A12732)),VLOOKUP(A12732,Studies!A:BR,5,FALSE),"")</f>
        <v>Fluconazole</v>
      </c>
      <c r="F12732" s="249" t="str">
        <f>IF(AND(A12732&lt;&gt;"",ISNUMBER(A12732)),VLOOKUP(A12732,Studies!A:BR,6,FALSE),"")</f>
        <v>Plasma</v>
      </c>
      <c r="G12732" s="265">
        <v>2</v>
      </c>
      <c r="H12732" s="192" t="s">
        <v>59</v>
      </c>
      <c r="I12732" s="185">
        <v>6.39</v>
      </c>
      <c r="J12732" s="185" t="s">
        <v>959</v>
      </c>
      <c r="K12732" s="185" t="s">
        <v>115</v>
      </c>
      <c r="L12732" s="193">
        <v>0.47357823900000001</v>
      </c>
      <c r="M12732" s="193" t="s">
        <v>959</v>
      </c>
      <c r="N12732" s="193" t="s">
        <v>946</v>
      </c>
    </row>
    <row r="12733" spans="1:14" x14ac:dyDescent="0.25">
      <c r="A12733" s="181">
        <v>1372</v>
      </c>
      <c r="B12733" s="247" t="str">
        <f>IF(AND(A12733&lt;&gt;"",ISNUMBER(A12733)),VLOOKUP(A12733,Studies!A:BR,2,FALSE),"")</f>
        <v>Palkama 1998</v>
      </c>
      <c r="C12733" s="248" t="str">
        <f>IF(AND(A12733&lt;&gt;"",ISNUMBER(A12733)),VLOOKUP(A12733,Studies!A:BR,3,FALSE),"")</f>
        <v>https://pubmed.ncbi.nlm.nih.gov/9661572/</v>
      </c>
      <c r="D12733" s="248" t="str">
        <f>IF(AND(A12733&lt;&gt;"",ISNUMBER(A12733)),VLOOKUP(A12733,Studies!A:BR,4,FALSE),"")</f>
        <v xml:space="preserve">Fluconazole oral </v>
      </c>
      <c r="E12733" s="248" t="str">
        <f>IF(AND(A12733&lt;&gt;"",ISNUMBER(A12733)),VLOOKUP(A12733,Studies!A:BR,5,FALSE),"")</f>
        <v>Fluconazole</v>
      </c>
      <c r="F12733" s="249" t="str">
        <f>IF(AND(A12733&lt;&gt;"",ISNUMBER(A12733)),VLOOKUP(A12733,Studies!A:BR,6,FALSE),"")</f>
        <v>Plasma</v>
      </c>
      <c r="G12733" s="265">
        <v>2.5</v>
      </c>
      <c r="H12733" s="192" t="s">
        <v>59</v>
      </c>
      <c r="I12733" s="185">
        <v>6.76</v>
      </c>
      <c r="J12733" s="185" t="s">
        <v>959</v>
      </c>
      <c r="K12733" s="185" t="s">
        <v>115</v>
      </c>
      <c r="L12733" s="193">
        <v>0.50115507199999998</v>
      </c>
      <c r="M12733" s="193" t="s">
        <v>959</v>
      </c>
      <c r="N12733" s="193" t="s">
        <v>946</v>
      </c>
    </row>
    <row r="12734" spans="1:14" x14ac:dyDescent="0.25">
      <c r="A12734" s="181">
        <v>1372</v>
      </c>
      <c r="B12734" s="247" t="str">
        <f>IF(AND(A12734&lt;&gt;"",ISNUMBER(A12734)),VLOOKUP(A12734,Studies!A:BR,2,FALSE),"")</f>
        <v>Palkama 1998</v>
      </c>
      <c r="C12734" s="248" t="str">
        <f>IF(AND(A12734&lt;&gt;"",ISNUMBER(A12734)),VLOOKUP(A12734,Studies!A:BR,3,FALSE),"")</f>
        <v>https://pubmed.ncbi.nlm.nih.gov/9661572/</v>
      </c>
      <c r="D12734" s="248" t="str">
        <f>IF(AND(A12734&lt;&gt;"",ISNUMBER(A12734)),VLOOKUP(A12734,Studies!A:BR,4,FALSE),"")</f>
        <v xml:space="preserve">Fluconazole oral </v>
      </c>
      <c r="E12734" s="248" t="str">
        <f>IF(AND(A12734&lt;&gt;"",ISNUMBER(A12734)),VLOOKUP(A12734,Studies!A:BR,5,FALSE),"")</f>
        <v>Fluconazole</v>
      </c>
      <c r="F12734" s="249" t="str">
        <f>IF(AND(A12734&lt;&gt;"",ISNUMBER(A12734)),VLOOKUP(A12734,Studies!A:BR,6,FALSE),"")</f>
        <v>Plasma</v>
      </c>
      <c r="G12734" s="265">
        <v>3</v>
      </c>
      <c r="H12734" s="192" t="s">
        <v>59</v>
      </c>
      <c r="I12734" s="185">
        <v>7.1</v>
      </c>
      <c r="J12734" s="185" t="s">
        <v>959</v>
      </c>
      <c r="K12734" s="185" t="s">
        <v>115</v>
      </c>
      <c r="L12734" s="193">
        <v>0.55287232200000003</v>
      </c>
      <c r="M12734" s="193" t="s">
        <v>959</v>
      </c>
      <c r="N12734" s="193" t="s">
        <v>946</v>
      </c>
    </row>
    <row r="12735" spans="1:14" x14ac:dyDescent="0.25">
      <c r="A12735" s="181">
        <v>1372</v>
      </c>
      <c r="B12735" s="247" t="str">
        <f>IF(AND(A12735&lt;&gt;"",ISNUMBER(A12735)),VLOOKUP(A12735,Studies!A:BR,2,FALSE),"")</f>
        <v>Palkama 1998</v>
      </c>
      <c r="C12735" s="248" t="str">
        <f>IF(AND(A12735&lt;&gt;"",ISNUMBER(A12735)),VLOOKUP(A12735,Studies!A:BR,3,FALSE),"")</f>
        <v>https://pubmed.ncbi.nlm.nih.gov/9661572/</v>
      </c>
      <c r="D12735" s="248" t="str">
        <f>IF(AND(A12735&lt;&gt;"",ISNUMBER(A12735)),VLOOKUP(A12735,Studies!A:BR,4,FALSE),"")</f>
        <v xml:space="preserve">Fluconazole oral </v>
      </c>
      <c r="E12735" s="248" t="str">
        <f>IF(AND(A12735&lt;&gt;"",ISNUMBER(A12735)),VLOOKUP(A12735,Studies!A:BR,5,FALSE),"")</f>
        <v>Fluconazole</v>
      </c>
      <c r="F12735" s="249" t="str">
        <f>IF(AND(A12735&lt;&gt;"",ISNUMBER(A12735)),VLOOKUP(A12735,Studies!A:BR,6,FALSE),"")</f>
        <v>Plasma</v>
      </c>
      <c r="G12735" s="265">
        <v>4</v>
      </c>
      <c r="H12735" s="192" t="s">
        <v>59</v>
      </c>
      <c r="I12735" s="185">
        <v>7.32</v>
      </c>
      <c r="J12735" s="185" t="s">
        <v>959</v>
      </c>
      <c r="K12735" s="185" t="s">
        <v>115</v>
      </c>
      <c r="L12735" s="193">
        <v>0.51496024900000004</v>
      </c>
      <c r="M12735" s="193" t="s">
        <v>959</v>
      </c>
      <c r="N12735" s="193" t="s">
        <v>946</v>
      </c>
    </row>
    <row r="12736" spans="1:14" x14ac:dyDescent="0.25">
      <c r="A12736" s="181">
        <v>1372</v>
      </c>
      <c r="B12736" s="247" t="str">
        <f>IF(AND(A12736&lt;&gt;"",ISNUMBER(A12736)),VLOOKUP(A12736,Studies!A:BR,2,FALSE),"")</f>
        <v>Palkama 1998</v>
      </c>
      <c r="C12736" s="248" t="str">
        <f>IF(AND(A12736&lt;&gt;"",ISNUMBER(A12736)),VLOOKUP(A12736,Studies!A:BR,3,FALSE),"")</f>
        <v>https://pubmed.ncbi.nlm.nih.gov/9661572/</v>
      </c>
      <c r="D12736" s="248" t="str">
        <f>IF(AND(A12736&lt;&gt;"",ISNUMBER(A12736)),VLOOKUP(A12736,Studies!A:BR,4,FALSE),"")</f>
        <v xml:space="preserve">Fluconazole oral </v>
      </c>
      <c r="E12736" s="248" t="str">
        <f>IF(AND(A12736&lt;&gt;"",ISNUMBER(A12736)),VLOOKUP(A12736,Studies!A:BR,5,FALSE),"")</f>
        <v>Fluconazole</v>
      </c>
      <c r="F12736" s="249" t="str">
        <f>IF(AND(A12736&lt;&gt;"",ISNUMBER(A12736)),VLOOKUP(A12736,Studies!A:BR,6,FALSE),"")</f>
        <v>Plasma</v>
      </c>
      <c r="G12736" s="265">
        <v>5</v>
      </c>
      <c r="H12736" s="192" t="s">
        <v>59</v>
      </c>
      <c r="I12736" s="185">
        <v>7.09</v>
      </c>
      <c r="J12736" s="185" t="s">
        <v>959</v>
      </c>
      <c r="K12736" s="185" t="s">
        <v>115</v>
      </c>
      <c r="L12736" s="193">
        <v>0.52558738999999999</v>
      </c>
      <c r="M12736" s="193" t="s">
        <v>959</v>
      </c>
      <c r="N12736" s="193" t="s">
        <v>946</v>
      </c>
    </row>
    <row r="12737" spans="1:14" x14ac:dyDescent="0.25">
      <c r="A12737" s="181">
        <v>1372</v>
      </c>
      <c r="B12737" s="247" t="str">
        <f>IF(AND(A12737&lt;&gt;"",ISNUMBER(A12737)),VLOOKUP(A12737,Studies!A:BR,2,FALSE),"")</f>
        <v>Palkama 1998</v>
      </c>
      <c r="C12737" s="248" t="str">
        <f>IF(AND(A12737&lt;&gt;"",ISNUMBER(A12737)),VLOOKUP(A12737,Studies!A:BR,3,FALSE),"")</f>
        <v>https://pubmed.ncbi.nlm.nih.gov/9661572/</v>
      </c>
      <c r="D12737" s="248" t="str">
        <f>IF(AND(A12737&lt;&gt;"",ISNUMBER(A12737)),VLOOKUP(A12737,Studies!A:BR,4,FALSE),"")</f>
        <v xml:space="preserve">Fluconazole oral </v>
      </c>
      <c r="E12737" s="248" t="str">
        <f>IF(AND(A12737&lt;&gt;"",ISNUMBER(A12737)),VLOOKUP(A12737,Studies!A:BR,5,FALSE),"")</f>
        <v>Fluconazole</v>
      </c>
      <c r="F12737" s="249" t="str">
        <f>IF(AND(A12737&lt;&gt;"",ISNUMBER(A12737)),VLOOKUP(A12737,Studies!A:BR,6,FALSE),"")</f>
        <v>Plasma</v>
      </c>
      <c r="G12737" s="265">
        <v>6</v>
      </c>
      <c r="H12737" s="192" t="s">
        <v>59</v>
      </c>
      <c r="I12737" s="185">
        <v>6.9</v>
      </c>
      <c r="J12737" s="185" t="s">
        <v>959</v>
      </c>
      <c r="K12737" s="185" t="s">
        <v>115</v>
      </c>
      <c r="L12737" s="193">
        <v>0.48555517399999998</v>
      </c>
      <c r="M12737" s="193" t="s">
        <v>959</v>
      </c>
      <c r="N12737" s="193" t="s">
        <v>946</v>
      </c>
    </row>
    <row r="12738" spans="1:14" x14ac:dyDescent="0.25">
      <c r="A12738" s="181">
        <v>1372</v>
      </c>
      <c r="B12738" s="247" t="str">
        <f>IF(AND(A12738&lt;&gt;"",ISNUMBER(A12738)),VLOOKUP(A12738,Studies!A:BR,2,FALSE),"")</f>
        <v>Palkama 1998</v>
      </c>
      <c r="C12738" s="248" t="str">
        <f>IF(AND(A12738&lt;&gt;"",ISNUMBER(A12738)),VLOOKUP(A12738,Studies!A:BR,3,FALSE),"")</f>
        <v>https://pubmed.ncbi.nlm.nih.gov/9661572/</v>
      </c>
      <c r="D12738" s="248" t="str">
        <f>IF(AND(A12738&lt;&gt;"",ISNUMBER(A12738)),VLOOKUP(A12738,Studies!A:BR,4,FALSE),"")</f>
        <v xml:space="preserve">Fluconazole oral </v>
      </c>
      <c r="E12738" s="248" t="str">
        <f>IF(AND(A12738&lt;&gt;"",ISNUMBER(A12738)),VLOOKUP(A12738,Studies!A:BR,5,FALSE),"")</f>
        <v>Fluconazole</v>
      </c>
      <c r="F12738" s="249" t="str">
        <f>IF(AND(A12738&lt;&gt;"",ISNUMBER(A12738)),VLOOKUP(A12738,Studies!A:BR,6,FALSE),"")</f>
        <v>Plasma</v>
      </c>
      <c r="G12738" s="265">
        <v>7</v>
      </c>
      <c r="H12738" s="192" t="s">
        <v>59</v>
      </c>
      <c r="I12738" s="185">
        <v>6.66</v>
      </c>
      <c r="J12738" s="185" t="s">
        <v>959</v>
      </c>
      <c r="K12738" s="185" t="s">
        <v>115</v>
      </c>
      <c r="L12738" s="193">
        <v>0.56855692800000002</v>
      </c>
      <c r="M12738" s="193" t="s">
        <v>959</v>
      </c>
      <c r="N12738" s="193" t="s">
        <v>946</v>
      </c>
    </row>
    <row r="12739" spans="1:14" x14ac:dyDescent="0.25">
      <c r="A12739" s="181">
        <v>1372</v>
      </c>
      <c r="B12739" s="247" t="str">
        <f>IF(AND(A12739&lt;&gt;"",ISNUMBER(A12739)),VLOOKUP(A12739,Studies!A:BR,2,FALSE),"")</f>
        <v>Palkama 1998</v>
      </c>
      <c r="C12739" s="248" t="str">
        <f>IF(AND(A12739&lt;&gt;"",ISNUMBER(A12739)),VLOOKUP(A12739,Studies!A:BR,3,FALSE),"")</f>
        <v>https://pubmed.ncbi.nlm.nih.gov/9661572/</v>
      </c>
      <c r="D12739" s="248" t="str">
        <f>IF(AND(A12739&lt;&gt;"",ISNUMBER(A12739)),VLOOKUP(A12739,Studies!A:BR,4,FALSE),"")</f>
        <v xml:space="preserve">Fluconazole oral </v>
      </c>
      <c r="E12739" s="248" t="str">
        <f>IF(AND(A12739&lt;&gt;"",ISNUMBER(A12739)),VLOOKUP(A12739,Studies!A:BR,5,FALSE),"")</f>
        <v>Fluconazole</v>
      </c>
      <c r="F12739" s="249" t="str">
        <f>IF(AND(A12739&lt;&gt;"",ISNUMBER(A12739)),VLOOKUP(A12739,Studies!A:BR,6,FALSE),"")</f>
        <v>Plasma</v>
      </c>
      <c r="G12739" s="265">
        <v>8</v>
      </c>
      <c r="H12739" s="192" t="s">
        <v>59</v>
      </c>
      <c r="I12739" s="185">
        <v>6.49</v>
      </c>
      <c r="J12739" s="185" t="s">
        <v>959</v>
      </c>
      <c r="K12739" s="185" t="s">
        <v>115</v>
      </c>
      <c r="L12739" s="193">
        <v>0.43225126800000002</v>
      </c>
      <c r="M12739" s="193" t="s">
        <v>959</v>
      </c>
      <c r="N12739" s="193" t="s">
        <v>946</v>
      </c>
    </row>
    <row r="12740" spans="1:14" x14ac:dyDescent="0.25">
      <c r="A12740" s="181">
        <v>1372</v>
      </c>
      <c r="B12740" s="247" t="str">
        <f>IF(AND(A12740&lt;&gt;"",ISNUMBER(A12740)),VLOOKUP(A12740,Studies!A:BR,2,FALSE),"")</f>
        <v>Palkama 1998</v>
      </c>
      <c r="C12740" s="248" t="str">
        <f>IF(AND(A12740&lt;&gt;"",ISNUMBER(A12740)),VLOOKUP(A12740,Studies!A:BR,3,FALSE),"")</f>
        <v>https://pubmed.ncbi.nlm.nih.gov/9661572/</v>
      </c>
      <c r="D12740" s="248" t="str">
        <f>IF(AND(A12740&lt;&gt;"",ISNUMBER(A12740)),VLOOKUP(A12740,Studies!A:BR,4,FALSE),"")</f>
        <v xml:space="preserve">Fluconazole oral </v>
      </c>
      <c r="E12740" s="248" t="str">
        <f>IF(AND(A12740&lt;&gt;"",ISNUMBER(A12740)),VLOOKUP(A12740,Studies!A:BR,5,FALSE),"")</f>
        <v>Fluconazole</v>
      </c>
      <c r="F12740" s="249" t="str">
        <f>IF(AND(A12740&lt;&gt;"",ISNUMBER(A12740)),VLOOKUP(A12740,Studies!A:BR,6,FALSE),"")</f>
        <v>Plasma</v>
      </c>
      <c r="G12740" s="265">
        <v>9</v>
      </c>
      <c r="H12740" s="192" t="s">
        <v>59</v>
      </c>
      <c r="I12740" s="185">
        <v>6.36</v>
      </c>
      <c r="J12740" s="185" t="s">
        <v>959</v>
      </c>
      <c r="K12740" s="185" t="s">
        <v>115</v>
      </c>
      <c r="L12740" s="193">
        <v>0.44719911000000001</v>
      </c>
      <c r="M12740" s="193" t="s">
        <v>959</v>
      </c>
      <c r="N12740" s="193" t="s">
        <v>946</v>
      </c>
    </row>
    <row r="12741" spans="1:14" x14ac:dyDescent="0.25">
      <c r="A12741" s="181">
        <v>1372</v>
      </c>
      <c r="B12741" s="247" t="str">
        <f>IF(AND(A12741&lt;&gt;"",ISNUMBER(A12741)),VLOOKUP(A12741,Studies!A:BR,2,FALSE),"")</f>
        <v>Palkama 1998</v>
      </c>
      <c r="C12741" s="248" t="str">
        <f>IF(AND(A12741&lt;&gt;"",ISNUMBER(A12741)),VLOOKUP(A12741,Studies!A:BR,3,FALSE),"")</f>
        <v>https://pubmed.ncbi.nlm.nih.gov/9661572/</v>
      </c>
      <c r="D12741" s="248" t="str">
        <f>IF(AND(A12741&lt;&gt;"",ISNUMBER(A12741)),VLOOKUP(A12741,Studies!A:BR,4,FALSE),"")</f>
        <v xml:space="preserve">Fluconazole oral </v>
      </c>
      <c r="E12741" s="248" t="str">
        <f>IF(AND(A12741&lt;&gt;"",ISNUMBER(A12741)),VLOOKUP(A12741,Studies!A:BR,5,FALSE),"")</f>
        <v>Fluconazole</v>
      </c>
      <c r="F12741" s="249" t="str">
        <f>IF(AND(A12741&lt;&gt;"",ISNUMBER(A12741)),VLOOKUP(A12741,Studies!A:BR,6,FALSE),"")</f>
        <v>Plasma</v>
      </c>
      <c r="G12741" s="265">
        <v>10</v>
      </c>
      <c r="H12741" s="192" t="s">
        <v>59</v>
      </c>
      <c r="I12741" s="185">
        <v>5.99</v>
      </c>
      <c r="J12741" s="185" t="s">
        <v>959</v>
      </c>
      <c r="K12741" s="185" t="s">
        <v>115</v>
      </c>
      <c r="L12741" s="193">
        <v>0.42203079599999999</v>
      </c>
      <c r="M12741" s="193" t="s">
        <v>959</v>
      </c>
      <c r="N12741" s="193" t="s">
        <v>946</v>
      </c>
    </row>
    <row r="12742" spans="1:14" x14ac:dyDescent="0.25">
      <c r="A12742" s="181">
        <v>1372</v>
      </c>
      <c r="B12742" s="247" t="str">
        <f>IF(AND(A12742&lt;&gt;"",ISNUMBER(A12742)),VLOOKUP(A12742,Studies!A:BR,2,FALSE),"")</f>
        <v>Palkama 1998</v>
      </c>
      <c r="C12742" s="248" t="str">
        <f>IF(AND(A12742&lt;&gt;"",ISNUMBER(A12742)),VLOOKUP(A12742,Studies!A:BR,3,FALSE),"")</f>
        <v>https://pubmed.ncbi.nlm.nih.gov/9661572/</v>
      </c>
      <c r="D12742" s="248" t="str">
        <f>IF(AND(A12742&lt;&gt;"",ISNUMBER(A12742)),VLOOKUP(A12742,Studies!A:BR,4,FALSE),"")</f>
        <v xml:space="preserve">Fluconazole oral </v>
      </c>
      <c r="E12742" s="248" t="str">
        <f>IF(AND(A12742&lt;&gt;"",ISNUMBER(A12742)),VLOOKUP(A12742,Studies!A:BR,5,FALSE),"")</f>
        <v>Fluconazole</v>
      </c>
      <c r="F12742" s="249" t="str">
        <f>IF(AND(A12742&lt;&gt;"",ISNUMBER(A12742)),VLOOKUP(A12742,Studies!A:BR,6,FALSE),"")</f>
        <v>Plasma</v>
      </c>
      <c r="G12742" s="265">
        <v>11</v>
      </c>
      <c r="H12742" s="192" t="s">
        <v>59</v>
      </c>
      <c r="I12742" s="185">
        <v>6.05</v>
      </c>
      <c r="J12742" s="185" t="s">
        <v>959</v>
      </c>
      <c r="K12742" s="185" t="s">
        <v>115</v>
      </c>
      <c r="L12742" s="193">
        <v>0.402782046</v>
      </c>
      <c r="M12742" s="193" t="s">
        <v>959</v>
      </c>
      <c r="N12742" s="193" t="s">
        <v>946</v>
      </c>
    </row>
    <row r="12743" spans="1:14" x14ac:dyDescent="0.25">
      <c r="A12743" s="30">
        <v>1373</v>
      </c>
      <c r="B12743" s="247" t="str">
        <f>IF(AND(A12743&lt;&gt;"",ISNUMBER(A12743)),VLOOKUP(A12743,Studies!A:BR,2,FALSE),"")</f>
        <v>Ripa 1993</v>
      </c>
      <c r="C12743" s="248" t="str">
        <f>IF(AND(A12743&lt;&gt;"",ISNUMBER(A12743)),VLOOKUP(A12743,Studies!A:BR,3,FALSE),"")</f>
        <v>https://pubmed.ncbi.nlm.nih.gov/8444063/</v>
      </c>
      <c r="D12743" s="248" t="str">
        <f>IF(AND(A12743&lt;&gt;"",ISNUMBER(A12743)),VLOOKUP(A12743,Studies!A:BR,4,FALSE),"")</f>
        <v>Fluconazole i.v.</v>
      </c>
      <c r="E12743" s="248" t="str">
        <f>IF(AND(A12743&lt;&gt;"",ISNUMBER(A12743)),VLOOKUP(A12743,Studies!A:BR,5,FALSE),"")</f>
        <v>Fluconazole</v>
      </c>
      <c r="F12743" s="249" t="str">
        <f>IF(AND(A12743&lt;&gt;"",ISNUMBER(A12743)),VLOOKUP(A12743,Studies!A:BR,6,FALSE),"")</f>
        <v>Plasma</v>
      </c>
      <c r="G12743" s="265">
        <v>0.5</v>
      </c>
      <c r="H12743" s="192" t="s">
        <v>59</v>
      </c>
      <c r="I12743" s="185">
        <v>2.86</v>
      </c>
      <c r="J12743" s="41" t="s">
        <v>956</v>
      </c>
      <c r="K12743" s="185" t="s">
        <v>115</v>
      </c>
      <c r="L12743" s="193">
        <v>0.51</v>
      </c>
      <c r="M12743" s="52" t="s">
        <v>956</v>
      </c>
      <c r="N12743" s="52" t="s">
        <v>116</v>
      </c>
    </row>
    <row r="12744" spans="1:14" x14ac:dyDescent="0.25">
      <c r="A12744" s="181">
        <v>1373</v>
      </c>
      <c r="B12744" s="247" t="str">
        <f>IF(AND(A12744&lt;&gt;"",ISNUMBER(A12744)),VLOOKUP(A12744,Studies!A:BR,2,FALSE),"")</f>
        <v>Ripa 1993</v>
      </c>
      <c r="C12744" s="248" t="str">
        <f>IF(AND(A12744&lt;&gt;"",ISNUMBER(A12744)),VLOOKUP(A12744,Studies!A:BR,3,FALSE),"")</f>
        <v>https://pubmed.ncbi.nlm.nih.gov/8444063/</v>
      </c>
      <c r="D12744" s="248" t="str">
        <f>IF(AND(A12744&lt;&gt;"",ISNUMBER(A12744)),VLOOKUP(A12744,Studies!A:BR,4,FALSE),"")</f>
        <v>Fluconazole i.v.</v>
      </c>
      <c r="E12744" s="248" t="str">
        <f>IF(AND(A12744&lt;&gt;"",ISNUMBER(A12744)),VLOOKUP(A12744,Studies!A:BR,5,FALSE),"")</f>
        <v>Fluconazole</v>
      </c>
      <c r="F12744" s="249" t="str">
        <f>IF(AND(A12744&lt;&gt;"",ISNUMBER(A12744)),VLOOKUP(A12744,Studies!A:BR,6,FALSE),"")</f>
        <v>Plasma</v>
      </c>
      <c r="G12744" s="265">
        <v>2</v>
      </c>
      <c r="H12744" s="192" t="s">
        <v>59</v>
      </c>
      <c r="I12744" s="185">
        <v>2.27</v>
      </c>
      <c r="J12744" s="185" t="s">
        <v>956</v>
      </c>
      <c r="K12744" s="185" t="s">
        <v>115</v>
      </c>
      <c r="L12744" s="193">
        <v>0.36</v>
      </c>
      <c r="M12744" s="193" t="s">
        <v>956</v>
      </c>
      <c r="N12744" s="193" t="s">
        <v>116</v>
      </c>
    </row>
    <row r="12745" spans="1:14" x14ac:dyDescent="0.25">
      <c r="A12745" s="181">
        <v>1373</v>
      </c>
      <c r="B12745" s="247" t="str">
        <f>IF(AND(A12745&lt;&gt;"",ISNUMBER(A12745)),VLOOKUP(A12745,Studies!A:BR,2,FALSE),"")</f>
        <v>Ripa 1993</v>
      </c>
      <c r="C12745" s="248" t="str">
        <f>IF(AND(A12745&lt;&gt;"",ISNUMBER(A12745)),VLOOKUP(A12745,Studies!A:BR,3,FALSE),"")</f>
        <v>https://pubmed.ncbi.nlm.nih.gov/8444063/</v>
      </c>
      <c r="D12745" s="248" t="str">
        <f>IF(AND(A12745&lt;&gt;"",ISNUMBER(A12745)),VLOOKUP(A12745,Studies!A:BR,4,FALSE),"")</f>
        <v>Fluconazole i.v.</v>
      </c>
      <c r="E12745" s="248" t="str">
        <f>IF(AND(A12745&lt;&gt;"",ISNUMBER(A12745)),VLOOKUP(A12745,Studies!A:BR,5,FALSE),"")</f>
        <v>Fluconazole</v>
      </c>
      <c r="F12745" s="249" t="str">
        <f>IF(AND(A12745&lt;&gt;"",ISNUMBER(A12745)),VLOOKUP(A12745,Studies!A:BR,6,FALSE),"")</f>
        <v>Plasma</v>
      </c>
      <c r="G12745" s="265">
        <v>8</v>
      </c>
      <c r="H12745" s="192" t="s">
        <v>59</v>
      </c>
      <c r="I12745" s="185">
        <v>1.61</v>
      </c>
      <c r="J12745" s="185" t="s">
        <v>956</v>
      </c>
      <c r="K12745" s="185" t="s">
        <v>115</v>
      </c>
      <c r="L12745" s="193">
        <v>0.23</v>
      </c>
      <c r="M12745" s="193" t="s">
        <v>956</v>
      </c>
      <c r="N12745" s="193" t="s">
        <v>116</v>
      </c>
    </row>
    <row r="12746" spans="1:14" x14ac:dyDescent="0.25">
      <c r="A12746" s="181">
        <v>1373</v>
      </c>
      <c r="B12746" s="247" t="str">
        <f>IF(AND(A12746&lt;&gt;"",ISNUMBER(A12746)),VLOOKUP(A12746,Studies!A:BR,2,FALSE),"")</f>
        <v>Ripa 1993</v>
      </c>
      <c r="C12746" s="248" t="str">
        <f>IF(AND(A12746&lt;&gt;"",ISNUMBER(A12746)),VLOOKUP(A12746,Studies!A:BR,3,FALSE),"")</f>
        <v>https://pubmed.ncbi.nlm.nih.gov/8444063/</v>
      </c>
      <c r="D12746" s="248" t="str">
        <f>IF(AND(A12746&lt;&gt;"",ISNUMBER(A12746)),VLOOKUP(A12746,Studies!A:BR,4,FALSE),"")</f>
        <v>Fluconazole i.v.</v>
      </c>
      <c r="E12746" s="248" t="str">
        <f>IF(AND(A12746&lt;&gt;"",ISNUMBER(A12746)),VLOOKUP(A12746,Studies!A:BR,5,FALSE),"")</f>
        <v>Fluconazole</v>
      </c>
      <c r="F12746" s="249" t="str">
        <f>IF(AND(A12746&lt;&gt;"",ISNUMBER(A12746)),VLOOKUP(A12746,Studies!A:BR,6,FALSE),"")</f>
        <v>Plasma</v>
      </c>
      <c r="G12746" s="265">
        <v>24</v>
      </c>
      <c r="H12746" s="192" t="s">
        <v>59</v>
      </c>
      <c r="I12746" s="185">
        <v>1.06</v>
      </c>
      <c r="J12746" s="185" t="s">
        <v>956</v>
      </c>
      <c r="K12746" s="185" t="s">
        <v>115</v>
      </c>
      <c r="L12746" s="193">
        <v>0.16</v>
      </c>
      <c r="M12746" s="193" t="s">
        <v>956</v>
      </c>
      <c r="N12746" s="193" t="s">
        <v>116</v>
      </c>
    </row>
    <row r="12747" spans="1:14" x14ac:dyDescent="0.25">
      <c r="A12747" s="181">
        <v>1373</v>
      </c>
      <c r="B12747" s="247" t="str">
        <f>IF(AND(A12747&lt;&gt;"",ISNUMBER(A12747)),VLOOKUP(A12747,Studies!A:BR,2,FALSE),"")</f>
        <v>Ripa 1993</v>
      </c>
      <c r="C12747" s="248" t="str">
        <f>IF(AND(A12747&lt;&gt;"",ISNUMBER(A12747)),VLOOKUP(A12747,Studies!A:BR,3,FALSE),"")</f>
        <v>https://pubmed.ncbi.nlm.nih.gov/8444063/</v>
      </c>
      <c r="D12747" s="248" t="str">
        <f>IF(AND(A12747&lt;&gt;"",ISNUMBER(A12747)),VLOOKUP(A12747,Studies!A:BR,4,FALSE),"")</f>
        <v>Fluconazole i.v.</v>
      </c>
      <c r="E12747" s="248" t="str">
        <f>IF(AND(A12747&lt;&gt;"",ISNUMBER(A12747)),VLOOKUP(A12747,Studies!A:BR,5,FALSE),"")</f>
        <v>Fluconazole</v>
      </c>
      <c r="F12747" s="249" t="str">
        <f>IF(AND(A12747&lt;&gt;"",ISNUMBER(A12747)),VLOOKUP(A12747,Studies!A:BR,6,FALSE),"")</f>
        <v>Plasma</v>
      </c>
      <c r="G12747" s="265">
        <v>48</v>
      </c>
      <c r="H12747" s="192" t="s">
        <v>59</v>
      </c>
      <c r="I12747" s="185">
        <v>0.6</v>
      </c>
      <c r="J12747" s="185" t="s">
        <v>956</v>
      </c>
      <c r="K12747" s="185" t="s">
        <v>115</v>
      </c>
      <c r="L12747" s="193">
        <v>0.1</v>
      </c>
      <c r="M12747" s="193" t="s">
        <v>956</v>
      </c>
      <c r="N12747" s="193" t="s">
        <v>116</v>
      </c>
    </row>
    <row r="12748" spans="1:14" x14ac:dyDescent="0.25">
      <c r="A12748" s="181">
        <v>1374</v>
      </c>
      <c r="B12748" s="247" t="str">
        <f>IF(AND(A12748&lt;&gt;"",ISNUMBER(A12748)),VLOOKUP(A12748,Studies!A:BR,2,FALSE),"")</f>
        <v>Shiba 1990</v>
      </c>
      <c r="C12748" s="248" t="str">
        <f>IF(AND(A12748&lt;&gt;"",ISNUMBER(A12748)),VLOOKUP(A12748,Studies!A:BR,3,FALSE),"")</f>
        <v>https://pubmed.ncbi.nlm.nih.gov/2379224/</v>
      </c>
      <c r="D12748" s="248" t="str">
        <f>IF(AND(A12748&lt;&gt;"",ISNUMBER(A12748)),VLOOKUP(A12748,Studies!A:BR,4,FALSE),"")</f>
        <v>Fluconazole i.v. 25 mg</v>
      </c>
      <c r="E12748" s="248" t="str">
        <f>IF(AND(A12748&lt;&gt;"",ISNUMBER(A12748)),VLOOKUP(A12748,Studies!A:BR,5,FALSE),"")</f>
        <v>Fluconazole</v>
      </c>
      <c r="F12748" s="249" t="str">
        <f>IF(AND(A12748&lt;&gt;"",ISNUMBER(A12748)),VLOOKUP(A12748,Studies!A:BR,6,FALSE),"")</f>
        <v>Plasma</v>
      </c>
      <c r="G12748" s="265">
        <v>0.1</v>
      </c>
      <c r="H12748" s="192" t="s">
        <v>59</v>
      </c>
      <c r="I12748" s="185">
        <v>0.76</v>
      </c>
      <c r="J12748" s="185" t="s">
        <v>956</v>
      </c>
      <c r="K12748" s="185" t="s">
        <v>115</v>
      </c>
      <c r="L12748" s="193">
        <v>0.08</v>
      </c>
      <c r="M12748" s="193" t="s">
        <v>956</v>
      </c>
      <c r="N12748" s="52" t="s">
        <v>946</v>
      </c>
    </row>
    <row r="12749" spans="1:14" x14ac:dyDescent="0.25">
      <c r="A12749" s="181">
        <v>1374</v>
      </c>
      <c r="B12749" s="247" t="str">
        <f>IF(AND(A12749&lt;&gt;"",ISNUMBER(A12749)),VLOOKUP(A12749,Studies!A:BR,2,FALSE),"")</f>
        <v>Shiba 1990</v>
      </c>
      <c r="C12749" s="248" t="str">
        <f>IF(AND(A12749&lt;&gt;"",ISNUMBER(A12749)),VLOOKUP(A12749,Studies!A:BR,3,FALSE),"")</f>
        <v>https://pubmed.ncbi.nlm.nih.gov/2379224/</v>
      </c>
      <c r="D12749" s="248" t="str">
        <f>IF(AND(A12749&lt;&gt;"",ISNUMBER(A12749)),VLOOKUP(A12749,Studies!A:BR,4,FALSE),"")</f>
        <v>Fluconazole i.v. 25 mg</v>
      </c>
      <c r="E12749" s="248" t="str">
        <f>IF(AND(A12749&lt;&gt;"",ISNUMBER(A12749)),VLOOKUP(A12749,Studies!A:BR,5,FALSE),"")</f>
        <v>Fluconazole</v>
      </c>
      <c r="F12749" s="249" t="str">
        <f>IF(AND(A12749&lt;&gt;"",ISNUMBER(A12749)),VLOOKUP(A12749,Studies!A:BR,6,FALSE),"")</f>
        <v>Plasma</v>
      </c>
      <c r="G12749" s="265">
        <v>0.25</v>
      </c>
      <c r="H12749" s="192" t="s">
        <v>59</v>
      </c>
      <c r="I12749" s="185">
        <v>0.69</v>
      </c>
      <c r="J12749" s="185" t="s">
        <v>956</v>
      </c>
      <c r="K12749" s="185" t="s">
        <v>115</v>
      </c>
      <c r="L12749" s="193">
        <v>0.08</v>
      </c>
      <c r="M12749" s="193" t="s">
        <v>956</v>
      </c>
      <c r="N12749" s="193" t="s">
        <v>946</v>
      </c>
    </row>
    <row r="12750" spans="1:14" x14ac:dyDescent="0.25">
      <c r="A12750" s="181">
        <v>1374</v>
      </c>
      <c r="B12750" s="247" t="str">
        <f>IF(AND(A12750&lt;&gt;"",ISNUMBER(A12750)),VLOOKUP(A12750,Studies!A:BR,2,FALSE),"")</f>
        <v>Shiba 1990</v>
      </c>
      <c r="C12750" s="248" t="str">
        <f>IF(AND(A12750&lt;&gt;"",ISNUMBER(A12750)),VLOOKUP(A12750,Studies!A:BR,3,FALSE),"")</f>
        <v>https://pubmed.ncbi.nlm.nih.gov/2379224/</v>
      </c>
      <c r="D12750" s="248" t="str">
        <f>IF(AND(A12750&lt;&gt;"",ISNUMBER(A12750)),VLOOKUP(A12750,Studies!A:BR,4,FALSE),"")</f>
        <v>Fluconazole i.v. 25 mg</v>
      </c>
      <c r="E12750" s="248" t="str">
        <f>IF(AND(A12750&lt;&gt;"",ISNUMBER(A12750)),VLOOKUP(A12750,Studies!A:BR,5,FALSE),"")</f>
        <v>Fluconazole</v>
      </c>
      <c r="F12750" s="249" t="str">
        <f>IF(AND(A12750&lt;&gt;"",ISNUMBER(A12750)),VLOOKUP(A12750,Studies!A:BR,6,FALSE),"")</f>
        <v>Plasma</v>
      </c>
      <c r="G12750" s="265">
        <v>0.5</v>
      </c>
      <c r="H12750" s="192" t="s">
        <v>59</v>
      </c>
      <c r="I12750" s="185">
        <v>0.57999999999999996</v>
      </c>
      <c r="J12750" s="185" t="s">
        <v>956</v>
      </c>
      <c r="K12750" s="185" t="s">
        <v>115</v>
      </c>
      <c r="L12750" s="193">
        <v>0.05</v>
      </c>
      <c r="M12750" s="193" t="s">
        <v>956</v>
      </c>
      <c r="N12750" s="193" t="s">
        <v>946</v>
      </c>
    </row>
    <row r="12751" spans="1:14" x14ac:dyDescent="0.25">
      <c r="A12751" s="181">
        <v>1374</v>
      </c>
      <c r="B12751" s="247" t="str">
        <f>IF(AND(A12751&lt;&gt;"",ISNUMBER(A12751)),VLOOKUP(A12751,Studies!A:BR,2,FALSE),"")</f>
        <v>Shiba 1990</v>
      </c>
      <c r="C12751" s="248" t="str">
        <f>IF(AND(A12751&lt;&gt;"",ISNUMBER(A12751)),VLOOKUP(A12751,Studies!A:BR,3,FALSE),"")</f>
        <v>https://pubmed.ncbi.nlm.nih.gov/2379224/</v>
      </c>
      <c r="D12751" s="248" t="str">
        <f>IF(AND(A12751&lt;&gt;"",ISNUMBER(A12751)),VLOOKUP(A12751,Studies!A:BR,4,FALSE),"")</f>
        <v>Fluconazole i.v. 25 mg</v>
      </c>
      <c r="E12751" s="248" t="str">
        <f>IF(AND(A12751&lt;&gt;"",ISNUMBER(A12751)),VLOOKUP(A12751,Studies!A:BR,5,FALSE),"")</f>
        <v>Fluconazole</v>
      </c>
      <c r="F12751" s="249" t="str">
        <f>IF(AND(A12751&lt;&gt;"",ISNUMBER(A12751)),VLOOKUP(A12751,Studies!A:BR,6,FALSE),"")</f>
        <v>Plasma</v>
      </c>
      <c r="G12751" s="265">
        <v>1</v>
      </c>
      <c r="H12751" s="192" t="s">
        <v>59</v>
      </c>
      <c r="I12751" s="185">
        <v>0.54</v>
      </c>
      <c r="J12751" s="185" t="s">
        <v>956</v>
      </c>
      <c r="K12751" s="185" t="s">
        <v>115</v>
      </c>
      <c r="L12751" s="193">
        <v>0.03</v>
      </c>
      <c r="M12751" s="193" t="s">
        <v>956</v>
      </c>
      <c r="N12751" s="193" t="s">
        <v>946</v>
      </c>
    </row>
    <row r="12752" spans="1:14" x14ac:dyDescent="0.25">
      <c r="A12752" s="181">
        <v>1374</v>
      </c>
      <c r="B12752" s="247" t="str">
        <f>IF(AND(A12752&lt;&gt;"",ISNUMBER(A12752)),VLOOKUP(A12752,Studies!A:BR,2,FALSE),"")</f>
        <v>Shiba 1990</v>
      </c>
      <c r="C12752" s="248" t="str">
        <f>IF(AND(A12752&lt;&gt;"",ISNUMBER(A12752)),VLOOKUP(A12752,Studies!A:BR,3,FALSE),"")</f>
        <v>https://pubmed.ncbi.nlm.nih.gov/2379224/</v>
      </c>
      <c r="D12752" s="248" t="str">
        <f>IF(AND(A12752&lt;&gt;"",ISNUMBER(A12752)),VLOOKUP(A12752,Studies!A:BR,4,FALSE),"")</f>
        <v>Fluconazole i.v. 25 mg</v>
      </c>
      <c r="E12752" s="248" t="str">
        <f>IF(AND(A12752&lt;&gt;"",ISNUMBER(A12752)),VLOOKUP(A12752,Studies!A:BR,5,FALSE),"")</f>
        <v>Fluconazole</v>
      </c>
      <c r="F12752" s="249" t="str">
        <f>IF(AND(A12752&lt;&gt;"",ISNUMBER(A12752)),VLOOKUP(A12752,Studies!A:BR,6,FALSE),"")</f>
        <v>Plasma</v>
      </c>
      <c r="G12752" s="265">
        <v>1.5</v>
      </c>
      <c r="H12752" s="192" t="s">
        <v>59</v>
      </c>
      <c r="I12752" s="185">
        <v>0.51</v>
      </c>
      <c r="J12752" s="185" t="s">
        <v>956</v>
      </c>
      <c r="K12752" s="185" t="s">
        <v>115</v>
      </c>
      <c r="L12752" s="193">
        <v>0.02</v>
      </c>
      <c r="M12752" s="193" t="s">
        <v>956</v>
      </c>
      <c r="N12752" s="193" t="s">
        <v>946</v>
      </c>
    </row>
    <row r="12753" spans="1:14" x14ac:dyDescent="0.25">
      <c r="A12753" s="181">
        <v>1374</v>
      </c>
      <c r="B12753" s="247" t="str">
        <f>IF(AND(A12753&lt;&gt;"",ISNUMBER(A12753)),VLOOKUP(A12753,Studies!A:BR,2,FALSE),"")</f>
        <v>Shiba 1990</v>
      </c>
      <c r="C12753" s="248" t="str">
        <f>IF(AND(A12753&lt;&gt;"",ISNUMBER(A12753)),VLOOKUP(A12753,Studies!A:BR,3,FALSE),"")</f>
        <v>https://pubmed.ncbi.nlm.nih.gov/2379224/</v>
      </c>
      <c r="D12753" s="248" t="str">
        <f>IF(AND(A12753&lt;&gt;"",ISNUMBER(A12753)),VLOOKUP(A12753,Studies!A:BR,4,FALSE),"")</f>
        <v>Fluconazole i.v. 25 mg</v>
      </c>
      <c r="E12753" s="248" t="str">
        <f>IF(AND(A12753&lt;&gt;"",ISNUMBER(A12753)),VLOOKUP(A12753,Studies!A:BR,5,FALSE),"")</f>
        <v>Fluconazole</v>
      </c>
      <c r="F12753" s="249" t="str">
        <f>IF(AND(A12753&lt;&gt;"",ISNUMBER(A12753)),VLOOKUP(A12753,Studies!A:BR,6,FALSE),"")</f>
        <v>Plasma</v>
      </c>
      <c r="G12753" s="265">
        <v>2</v>
      </c>
      <c r="H12753" s="192" t="s">
        <v>59</v>
      </c>
      <c r="I12753" s="185">
        <v>0.48</v>
      </c>
      <c r="J12753" s="185" t="s">
        <v>956</v>
      </c>
      <c r="K12753" s="185" t="s">
        <v>115</v>
      </c>
      <c r="L12753" s="193">
        <v>0.01</v>
      </c>
      <c r="M12753" s="193" t="s">
        <v>956</v>
      </c>
      <c r="N12753" s="193" t="s">
        <v>946</v>
      </c>
    </row>
    <row r="12754" spans="1:14" x14ac:dyDescent="0.25">
      <c r="A12754" s="181">
        <v>1374</v>
      </c>
      <c r="B12754" s="247" t="str">
        <f>IF(AND(A12754&lt;&gt;"",ISNUMBER(A12754)),VLOOKUP(A12754,Studies!A:BR,2,FALSE),"")</f>
        <v>Shiba 1990</v>
      </c>
      <c r="C12754" s="248" t="str">
        <f>IF(AND(A12754&lt;&gt;"",ISNUMBER(A12754)),VLOOKUP(A12754,Studies!A:BR,3,FALSE),"")</f>
        <v>https://pubmed.ncbi.nlm.nih.gov/2379224/</v>
      </c>
      <c r="D12754" s="248" t="str">
        <f>IF(AND(A12754&lt;&gt;"",ISNUMBER(A12754)),VLOOKUP(A12754,Studies!A:BR,4,FALSE),"")</f>
        <v>Fluconazole i.v. 25 mg</v>
      </c>
      <c r="E12754" s="248" t="str">
        <f>IF(AND(A12754&lt;&gt;"",ISNUMBER(A12754)),VLOOKUP(A12754,Studies!A:BR,5,FALSE),"")</f>
        <v>Fluconazole</v>
      </c>
      <c r="F12754" s="249" t="str">
        <f>IF(AND(A12754&lt;&gt;"",ISNUMBER(A12754)),VLOOKUP(A12754,Studies!A:BR,6,FALSE),"")</f>
        <v>Plasma</v>
      </c>
      <c r="G12754" s="265">
        <v>4</v>
      </c>
      <c r="H12754" s="192" t="s">
        <v>59</v>
      </c>
      <c r="I12754" s="185">
        <v>0.45</v>
      </c>
      <c r="J12754" s="185" t="s">
        <v>956</v>
      </c>
      <c r="K12754" s="185" t="s">
        <v>115</v>
      </c>
      <c r="L12754" s="193">
        <v>0.02</v>
      </c>
      <c r="M12754" s="193" t="s">
        <v>956</v>
      </c>
      <c r="N12754" s="193" t="s">
        <v>946</v>
      </c>
    </row>
    <row r="12755" spans="1:14" x14ac:dyDescent="0.25">
      <c r="A12755" s="181">
        <v>1374</v>
      </c>
      <c r="B12755" s="247" t="str">
        <f>IF(AND(A12755&lt;&gt;"",ISNUMBER(A12755)),VLOOKUP(A12755,Studies!A:BR,2,FALSE),"")</f>
        <v>Shiba 1990</v>
      </c>
      <c r="C12755" s="248" t="str">
        <f>IF(AND(A12755&lt;&gt;"",ISNUMBER(A12755)),VLOOKUP(A12755,Studies!A:BR,3,FALSE),"")</f>
        <v>https://pubmed.ncbi.nlm.nih.gov/2379224/</v>
      </c>
      <c r="D12755" s="248" t="str">
        <f>IF(AND(A12755&lt;&gt;"",ISNUMBER(A12755)),VLOOKUP(A12755,Studies!A:BR,4,FALSE),"")</f>
        <v>Fluconazole i.v. 25 mg</v>
      </c>
      <c r="E12755" s="248" t="str">
        <f>IF(AND(A12755&lt;&gt;"",ISNUMBER(A12755)),VLOOKUP(A12755,Studies!A:BR,5,FALSE),"")</f>
        <v>Fluconazole</v>
      </c>
      <c r="F12755" s="249" t="str">
        <f>IF(AND(A12755&lt;&gt;"",ISNUMBER(A12755)),VLOOKUP(A12755,Studies!A:BR,6,FALSE),"")</f>
        <v>Plasma</v>
      </c>
      <c r="G12755" s="265">
        <v>8</v>
      </c>
      <c r="H12755" s="192" t="s">
        <v>59</v>
      </c>
      <c r="I12755" s="185">
        <v>0.4</v>
      </c>
      <c r="J12755" s="185" t="s">
        <v>956</v>
      </c>
      <c r="K12755" s="185" t="s">
        <v>115</v>
      </c>
      <c r="L12755" s="193">
        <v>0.01</v>
      </c>
      <c r="M12755" s="193" t="s">
        <v>956</v>
      </c>
      <c r="N12755" s="193" t="s">
        <v>946</v>
      </c>
    </row>
    <row r="12756" spans="1:14" x14ac:dyDescent="0.25">
      <c r="A12756" s="181">
        <v>1374</v>
      </c>
      <c r="B12756" s="247" t="str">
        <f>IF(AND(A12756&lt;&gt;"",ISNUMBER(A12756)),VLOOKUP(A12756,Studies!A:BR,2,FALSE),"")</f>
        <v>Shiba 1990</v>
      </c>
      <c r="C12756" s="248" t="str">
        <f>IF(AND(A12756&lt;&gt;"",ISNUMBER(A12756)),VLOOKUP(A12756,Studies!A:BR,3,FALSE),"")</f>
        <v>https://pubmed.ncbi.nlm.nih.gov/2379224/</v>
      </c>
      <c r="D12756" s="248" t="str">
        <f>IF(AND(A12756&lt;&gt;"",ISNUMBER(A12756)),VLOOKUP(A12756,Studies!A:BR,4,FALSE),"")</f>
        <v>Fluconazole i.v. 25 mg</v>
      </c>
      <c r="E12756" s="248" t="str">
        <f>IF(AND(A12756&lt;&gt;"",ISNUMBER(A12756)),VLOOKUP(A12756,Studies!A:BR,5,FALSE),"")</f>
        <v>Fluconazole</v>
      </c>
      <c r="F12756" s="249" t="str">
        <f>IF(AND(A12756&lt;&gt;"",ISNUMBER(A12756)),VLOOKUP(A12756,Studies!A:BR,6,FALSE),"")</f>
        <v>Plasma</v>
      </c>
      <c r="G12756" s="265">
        <v>12</v>
      </c>
      <c r="H12756" s="192" t="s">
        <v>59</v>
      </c>
      <c r="I12756" s="185">
        <v>0.35</v>
      </c>
      <c r="J12756" s="185" t="s">
        <v>956</v>
      </c>
      <c r="K12756" s="185" t="s">
        <v>115</v>
      </c>
      <c r="L12756" s="193">
        <v>0.01</v>
      </c>
      <c r="M12756" s="193" t="s">
        <v>956</v>
      </c>
      <c r="N12756" s="193" t="s">
        <v>946</v>
      </c>
    </row>
    <row r="12757" spans="1:14" x14ac:dyDescent="0.25">
      <c r="A12757" s="181">
        <v>1374</v>
      </c>
      <c r="B12757" s="247" t="str">
        <f>IF(AND(A12757&lt;&gt;"",ISNUMBER(A12757)),VLOOKUP(A12757,Studies!A:BR,2,FALSE),"")</f>
        <v>Shiba 1990</v>
      </c>
      <c r="C12757" s="248" t="str">
        <f>IF(AND(A12757&lt;&gt;"",ISNUMBER(A12757)),VLOOKUP(A12757,Studies!A:BR,3,FALSE),"")</f>
        <v>https://pubmed.ncbi.nlm.nih.gov/2379224/</v>
      </c>
      <c r="D12757" s="248" t="str">
        <f>IF(AND(A12757&lt;&gt;"",ISNUMBER(A12757)),VLOOKUP(A12757,Studies!A:BR,4,FALSE),"")</f>
        <v>Fluconazole i.v. 25 mg</v>
      </c>
      <c r="E12757" s="248" t="str">
        <f>IF(AND(A12757&lt;&gt;"",ISNUMBER(A12757)),VLOOKUP(A12757,Studies!A:BR,5,FALSE),"")</f>
        <v>Fluconazole</v>
      </c>
      <c r="F12757" s="249" t="str">
        <f>IF(AND(A12757&lt;&gt;"",ISNUMBER(A12757)),VLOOKUP(A12757,Studies!A:BR,6,FALSE),"")</f>
        <v>Plasma</v>
      </c>
      <c r="G12757" s="265">
        <v>24</v>
      </c>
      <c r="H12757" s="192" t="s">
        <v>59</v>
      </c>
      <c r="I12757" s="185">
        <v>0.27</v>
      </c>
      <c r="J12757" s="185" t="s">
        <v>956</v>
      </c>
      <c r="K12757" s="185" t="s">
        <v>115</v>
      </c>
      <c r="L12757" s="193">
        <v>0.01</v>
      </c>
      <c r="M12757" s="193" t="s">
        <v>956</v>
      </c>
      <c r="N12757" s="193" t="s">
        <v>946</v>
      </c>
    </row>
    <row r="12758" spans="1:14" x14ac:dyDescent="0.25">
      <c r="A12758" s="181">
        <v>1374</v>
      </c>
      <c r="B12758" s="247" t="str">
        <f>IF(AND(A12758&lt;&gt;"",ISNUMBER(A12758)),VLOOKUP(A12758,Studies!A:BR,2,FALSE),"")</f>
        <v>Shiba 1990</v>
      </c>
      <c r="C12758" s="248" t="str">
        <f>IF(AND(A12758&lt;&gt;"",ISNUMBER(A12758)),VLOOKUP(A12758,Studies!A:BR,3,FALSE),"")</f>
        <v>https://pubmed.ncbi.nlm.nih.gov/2379224/</v>
      </c>
      <c r="D12758" s="248" t="str">
        <f>IF(AND(A12758&lt;&gt;"",ISNUMBER(A12758)),VLOOKUP(A12758,Studies!A:BR,4,FALSE),"")</f>
        <v>Fluconazole i.v. 25 mg</v>
      </c>
      <c r="E12758" s="248" t="str">
        <f>IF(AND(A12758&lt;&gt;"",ISNUMBER(A12758)),VLOOKUP(A12758,Studies!A:BR,5,FALSE),"")</f>
        <v>Fluconazole</v>
      </c>
      <c r="F12758" s="249" t="str">
        <f>IF(AND(A12758&lt;&gt;"",ISNUMBER(A12758)),VLOOKUP(A12758,Studies!A:BR,6,FALSE),"")</f>
        <v>Plasma</v>
      </c>
      <c r="G12758" s="265">
        <v>48</v>
      </c>
      <c r="H12758" s="192" t="s">
        <v>59</v>
      </c>
      <c r="I12758" s="185">
        <v>0.15</v>
      </c>
      <c r="J12758" s="185" t="s">
        <v>956</v>
      </c>
      <c r="K12758" s="185" t="s">
        <v>115</v>
      </c>
      <c r="L12758" s="193">
        <v>0.01</v>
      </c>
      <c r="M12758" s="193" t="s">
        <v>956</v>
      </c>
      <c r="N12758" s="193" t="s">
        <v>946</v>
      </c>
    </row>
    <row r="12759" spans="1:14" x14ac:dyDescent="0.25">
      <c r="A12759" s="181">
        <v>1374</v>
      </c>
      <c r="B12759" s="247" t="str">
        <f>IF(AND(A12759&lt;&gt;"",ISNUMBER(A12759)),VLOOKUP(A12759,Studies!A:BR,2,FALSE),"")</f>
        <v>Shiba 1990</v>
      </c>
      <c r="C12759" s="248" t="str">
        <f>IF(AND(A12759&lt;&gt;"",ISNUMBER(A12759)),VLOOKUP(A12759,Studies!A:BR,3,FALSE),"")</f>
        <v>https://pubmed.ncbi.nlm.nih.gov/2379224/</v>
      </c>
      <c r="D12759" s="248" t="str">
        <f>IF(AND(A12759&lt;&gt;"",ISNUMBER(A12759)),VLOOKUP(A12759,Studies!A:BR,4,FALSE),"")</f>
        <v>Fluconazole i.v. 25 mg</v>
      </c>
      <c r="E12759" s="248" t="str">
        <f>IF(AND(A12759&lt;&gt;"",ISNUMBER(A12759)),VLOOKUP(A12759,Studies!A:BR,5,FALSE),"")</f>
        <v>Fluconazole</v>
      </c>
      <c r="F12759" s="249" t="str">
        <f>IF(AND(A12759&lt;&gt;"",ISNUMBER(A12759)),VLOOKUP(A12759,Studies!A:BR,6,FALSE),"")</f>
        <v>Plasma</v>
      </c>
      <c r="G12759" s="265">
        <v>72</v>
      </c>
      <c r="H12759" s="192" t="s">
        <v>59</v>
      </c>
      <c r="I12759" s="185">
        <v>0.09</v>
      </c>
      <c r="J12759" s="185" t="s">
        <v>956</v>
      </c>
      <c r="K12759" s="185" t="s">
        <v>115</v>
      </c>
      <c r="L12759" s="193">
        <v>0.01</v>
      </c>
      <c r="M12759" s="193" t="s">
        <v>956</v>
      </c>
      <c r="N12759" s="193" t="s">
        <v>946</v>
      </c>
    </row>
    <row r="12760" spans="1:14" x14ac:dyDescent="0.25">
      <c r="A12760" s="181">
        <v>1375</v>
      </c>
      <c r="B12760" s="247" t="str">
        <f>IF(AND(A12760&lt;&gt;"",ISNUMBER(A12760)),VLOOKUP(A12760,Studies!A:BR,2,FALSE),"")</f>
        <v>Shiba 1990</v>
      </c>
      <c r="C12760" s="248" t="str">
        <f>IF(AND(A12760&lt;&gt;"",ISNUMBER(A12760)),VLOOKUP(A12760,Studies!A:BR,3,FALSE),"")</f>
        <v>https://pubmed.ncbi.nlm.nih.gov/2379224/</v>
      </c>
      <c r="D12760" s="248" t="str">
        <f>IF(AND(A12760&lt;&gt;"",ISNUMBER(A12760)),VLOOKUP(A12760,Studies!A:BR,4,FALSE),"")</f>
        <v>Fluconazole i.v. 50 mg</v>
      </c>
      <c r="E12760" s="248" t="str">
        <f>IF(AND(A12760&lt;&gt;"",ISNUMBER(A12760)),VLOOKUP(A12760,Studies!A:BR,5,FALSE),"")</f>
        <v>Fluconazole</v>
      </c>
      <c r="F12760" s="249" t="str">
        <f>IF(AND(A12760&lt;&gt;"",ISNUMBER(A12760)),VLOOKUP(A12760,Studies!A:BR,6,FALSE),"")</f>
        <v>Plasma</v>
      </c>
      <c r="G12760" s="265">
        <v>0.1</v>
      </c>
      <c r="H12760" s="192" t="s">
        <v>59</v>
      </c>
      <c r="I12760" s="185">
        <v>1.33</v>
      </c>
      <c r="J12760" s="185" t="s">
        <v>956</v>
      </c>
      <c r="K12760" s="185" t="s">
        <v>115</v>
      </c>
      <c r="L12760" s="193">
        <v>0.1</v>
      </c>
      <c r="M12760" s="193" t="s">
        <v>956</v>
      </c>
      <c r="N12760" s="193" t="s">
        <v>946</v>
      </c>
    </row>
    <row r="12761" spans="1:14" x14ac:dyDescent="0.25">
      <c r="A12761" s="181">
        <v>1375</v>
      </c>
      <c r="B12761" s="247" t="str">
        <f>IF(AND(A12761&lt;&gt;"",ISNUMBER(A12761)),VLOOKUP(A12761,Studies!A:BR,2,FALSE),"")</f>
        <v>Shiba 1990</v>
      </c>
      <c r="C12761" s="248" t="str">
        <f>IF(AND(A12761&lt;&gt;"",ISNUMBER(A12761)),VLOOKUP(A12761,Studies!A:BR,3,FALSE),"")</f>
        <v>https://pubmed.ncbi.nlm.nih.gov/2379224/</v>
      </c>
      <c r="D12761" s="248" t="str">
        <f>IF(AND(A12761&lt;&gt;"",ISNUMBER(A12761)),VLOOKUP(A12761,Studies!A:BR,4,FALSE),"")</f>
        <v>Fluconazole i.v. 50 mg</v>
      </c>
      <c r="E12761" s="248" t="str">
        <f>IF(AND(A12761&lt;&gt;"",ISNUMBER(A12761)),VLOOKUP(A12761,Studies!A:BR,5,FALSE),"")</f>
        <v>Fluconazole</v>
      </c>
      <c r="F12761" s="249" t="str">
        <f>IF(AND(A12761&lt;&gt;"",ISNUMBER(A12761)),VLOOKUP(A12761,Studies!A:BR,6,FALSE),"")</f>
        <v>Plasma</v>
      </c>
      <c r="G12761" s="265">
        <v>0.25</v>
      </c>
      <c r="H12761" s="192" t="s">
        <v>59</v>
      </c>
      <c r="I12761" s="185">
        <v>1.1499999999999999</v>
      </c>
      <c r="J12761" s="185" t="s">
        <v>956</v>
      </c>
      <c r="K12761" s="185" t="s">
        <v>115</v>
      </c>
      <c r="L12761" s="193">
        <v>0.06</v>
      </c>
      <c r="M12761" s="193" t="s">
        <v>956</v>
      </c>
      <c r="N12761" s="193" t="s">
        <v>946</v>
      </c>
    </row>
    <row r="12762" spans="1:14" x14ac:dyDescent="0.25">
      <c r="A12762" s="181">
        <v>1375</v>
      </c>
      <c r="B12762" s="247" t="str">
        <f>IF(AND(A12762&lt;&gt;"",ISNUMBER(A12762)),VLOOKUP(A12762,Studies!A:BR,2,FALSE),"")</f>
        <v>Shiba 1990</v>
      </c>
      <c r="C12762" s="248" t="str">
        <f>IF(AND(A12762&lt;&gt;"",ISNUMBER(A12762)),VLOOKUP(A12762,Studies!A:BR,3,FALSE),"")</f>
        <v>https://pubmed.ncbi.nlm.nih.gov/2379224/</v>
      </c>
      <c r="D12762" s="248" t="str">
        <f>IF(AND(A12762&lt;&gt;"",ISNUMBER(A12762)),VLOOKUP(A12762,Studies!A:BR,4,FALSE),"")</f>
        <v>Fluconazole i.v. 50 mg</v>
      </c>
      <c r="E12762" s="248" t="str">
        <f>IF(AND(A12762&lt;&gt;"",ISNUMBER(A12762)),VLOOKUP(A12762,Studies!A:BR,5,FALSE),"")</f>
        <v>Fluconazole</v>
      </c>
      <c r="F12762" s="249" t="str">
        <f>IF(AND(A12762&lt;&gt;"",ISNUMBER(A12762)),VLOOKUP(A12762,Studies!A:BR,6,FALSE),"")</f>
        <v>Plasma</v>
      </c>
      <c r="G12762" s="265">
        <v>0.5</v>
      </c>
      <c r="H12762" s="192" t="s">
        <v>59</v>
      </c>
      <c r="I12762" s="185">
        <v>1.01</v>
      </c>
      <c r="J12762" s="185" t="s">
        <v>956</v>
      </c>
      <c r="K12762" s="185" t="s">
        <v>115</v>
      </c>
      <c r="L12762" s="193">
        <v>0.03</v>
      </c>
      <c r="M12762" s="193" t="s">
        <v>956</v>
      </c>
      <c r="N12762" s="193" t="s">
        <v>946</v>
      </c>
    </row>
    <row r="12763" spans="1:14" x14ac:dyDescent="0.25">
      <c r="A12763" s="181">
        <v>1375</v>
      </c>
      <c r="B12763" s="247" t="str">
        <f>IF(AND(A12763&lt;&gt;"",ISNUMBER(A12763)),VLOOKUP(A12763,Studies!A:BR,2,FALSE),"")</f>
        <v>Shiba 1990</v>
      </c>
      <c r="C12763" s="248" t="str">
        <f>IF(AND(A12763&lt;&gt;"",ISNUMBER(A12763)),VLOOKUP(A12763,Studies!A:BR,3,FALSE),"")</f>
        <v>https://pubmed.ncbi.nlm.nih.gov/2379224/</v>
      </c>
      <c r="D12763" s="248" t="str">
        <f>IF(AND(A12763&lt;&gt;"",ISNUMBER(A12763)),VLOOKUP(A12763,Studies!A:BR,4,FALSE),"")</f>
        <v>Fluconazole i.v. 50 mg</v>
      </c>
      <c r="E12763" s="248" t="str">
        <f>IF(AND(A12763&lt;&gt;"",ISNUMBER(A12763)),VLOOKUP(A12763,Studies!A:BR,5,FALSE),"")</f>
        <v>Fluconazole</v>
      </c>
      <c r="F12763" s="249" t="str">
        <f>IF(AND(A12763&lt;&gt;"",ISNUMBER(A12763)),VLOOKUP(A12763,Studies!A:BR,6,FALSE),"")</f>
        <v>Plasma</v>
      </c>
      <c r="G12763" s="265">
        <v>1</v>
      </c>
      <c r="H12763" s="192" t="s">
        <v>59</v>
      </c>
      <c r="I12763" s="185">
        <v>0.96</v>
      </c>
      <c r="J12763" s="185" t="s">
        <v>956</v>
      </c>
      <c r="K12763" s="185" t="s">
        <v>115</v>
      </c>
      <c r="L12763" s="193">
        <v>0.02</v>
      </c>
      <c r="M12763" s="193" t="s">
        <v>956</v>
      </c>
      <c r="N12763" s="193" t="s">
        <v>946</v>
      </c>
    </row>
    <row r="12764" spans="1:14" x14ac:dyDescent="0.25">
      <c r="A12764" s="181">
        <v>1375</v>
      </c>
      <c r="B12764" s="247" t="str">
        <f>IF(AND(A12764&lt;&gt;"",ISNUMBER(A12764)),VLOOKUP(A12764,Studies!A:BR,2,FALSE),"")</f>
        <v>Shiba 1990</v>
      </c>
      <c r="C12764" s="248" t="str">
        <f>IF(AND(A12764&lt;&gt;"",ISNUMBER(A12764)),VLOOKUP(A12764,Studies!A:BR,3,FALSE),"")</f>
        <v>https://pubmed.ncbi.nlm.nih.gov/2379224/</v>
      </c>
      <c r="D12764" s="248" t="str">
        <f>IF(AND(A12764&lt;&gt;"",ISNUMBER(A12764)),VLOOKUP(A12764,Studies!A:BR,4,FALSE),"")</f>
        <v>Fluconazole i.v. 50 mg</v>
      </c>
      <c r="E12764" s="248" t="str">
        <f>IF(AND(A12764&lt;&gt;"",ISNUMBER(A12764)),VLOOKUP(A12764,Studies!A:BR,5,FALSE),"")</f>
        <v>Fluconazole</v>
      </c>
      <c r="F12764" s="249" t="str">
        <f>IF(AND(A12764&lt;&gt;"",ISNUMBER(A12764)),VLOOKUP(A12764,Studies!A:BR,6,FALSE),"")</f>
        <v>Plasma</v>
      </c>
      <c r="G12764" s="265">
        <v>1.5</v>
      </c>
      <c r="H12764" s="192" t="s">
        <v>59</v>
      </c>
      <c r="I12764" s="185">
        <v>0.95</v>
      </c>
      <c r="J12764" s="185" t="s">
        <v>956</v>
      </c>
      <c r="K12764" s="185" t="s">
        <v>115</v>
      </c>
      <c r="L12764" s="193">
        <v>0.03</v>
      </c>
      <c r="M12764" s="193" t="s">
        <v>956</v>
      </c>
      <c r="N12764" s="193" t="s">
        <v>946</v>
      </c>
    </row>
    <row r="12765" spans="1:14" x14ac:dyDescent="0.25">
      <c r="A12765" s="181">
        <v>1375</v>
      </c>
      <c r="B12765" s="247" t="str">
        <f>IF(AND(A12765&lt;&gt;"",ISNUMBER(A12765)),VLOOKUP(A12765,Studies!A:BR,2,FALSE),"")</f>
        <v>Shiba 1990</v>
      </c>
      <c r="C12765" s="248" t="str">
        <f>IF(AND(A12765&lt;&gt;"",ISNUMBER(A12765)),VLOOKUP(A12765,Studies!A:BR,3,FALSE),"")</f>
        <v>https://pubmed.ncbi.nlm.nih.gov/2379224/</v>
      </c>
      <c r="D12765" s="248" t="str">
        <f>IF(AND(A12765&lt;&gt;"",ISNUMBER(A12765)),VLOOKUP(A12765,Studies!A:BR,4,FALSE),"")</f>
        <v>Fluconazole i.v. 50 mg</v>
      </c>
      <c r="E12765" s="248" t="str">
        <f>IF(AND(A12765&lt;&gt;"",ISNUMBER(A12765)),VLOOKUP(A12765,Studies!A:BR,5,FALSE),"")</f>
        <v>Fluconazole</v>
      </c>
      <c r="F12765" s="249" t="str">
        <f>IF(AND(A12765&lt;&gt;"",ISNUMBER(A12765)),VLOOKUP(A12765,Studies!A:BR,6,FALSE),"")</f>
        <v>Plasma</v>
      </c>
      <c r="G12765" s="265">
        <v>2</v>
      </c>
      <c r="H12765" s="192" t="s">
        <v>59</v>
      </c>
      <c r="I12765" s="185">
        <v>0.91</v>
      </c>
      <c r="J12765" s="185" t="s">
        <v>956</v>
      </c>
      <c r="K12765" s="185" t="s">
        <v>115</v>
      </c>
      <c r="L12765" s="193">
        <v>0.03</v>
      </c>
      <c r="M12765" s="193" t="s">
        <v>956</v>
      </c>
      <c r="N12765" s="193" t="s">
        <v>946</v>
      </c>
    </row>
    <row r="12766" spans="1:14" x14ac:dyDescent="0.25">
      <c r="A12766" s="181">
        <v>1375</v>
      </c>
      <c r="B12766" s="247" t="str">
        <f>IF(AND(A12766&lt;&gt;"",ISNUMBER(A12766)),VLOOKUP(A12766,Studies!A:BR,2,FALSE),"")</f>
        <v>Shiba 1990</v>
      </c>
      <c r="C12766" s="248" t="str">
        <f>IF(AND(A12766&lt;&gt;"",ISNUMBER(A12766)),VLOOKUP(A12766,Studies!A:BR,3,FALSE),"")</f>
        <v>https://pubmed.ncbi.nlm.nih.gov/2379224/</v>
      </c>
      <c r="D12766" s="248" t="str">
        <f>IF(AND(A12766&lt;&gt;"",ISNUMBER(A12766)),VLOOKUP(A12766,Studies!A:BR,4,FALSE),"")</f>
        <v>Fluconazole i.v. 50 mg</v>
      </c>
      <c r="E12766" s="248" t="str">
        <f>IF(AND(A12766&lt;&gt;"",ISNUMBER(A12766)),VLOOKUP(A12766,Studies!A:BR,5,FALSE),"")</f>
        <v>Fluconazole</v>
      </c>
      <c r="F12766" s="249" t="str">
        <f>IF(AND(A12766&lt;&gt;"",ISNUMBER(A12766)),VLOOKUP(A12766,Studies!A:BR,6,FALSE),"")</f>
        <v>Plasma</v>
      </c>
      <c r="G12766" s="265">
        <v>4</v>
      </c>
      <c r="H12766" s="192" t="s">
        <v>59</v>
      </c>
      <c r="I12766" s="185">
        <v>0.87</v>
      </c>
      <c r="J12766" s="185" t="s">
        <v>956</v>
      </c>
      <c r="K12766" s="185" t="s">
        <v>115</v>
      </c>
      <c r="L12766" s="193">
        <v>0.03</v>
      </c>
      <c r="M12766" s="193" t="s">
        <v>956</v>
      </c>
      <c r="N12766" s="193" t="s">
        <v>946</v>
      </c>
    </row>
    <row r="12767" spans="1:14" x14ac:dyDescent="0.25">
      <c r="A12767" s="181">
        <v>1375</v>
      </c>
      <c r="B12767" s="247" t="str">
        <f>IF(AND(A12767&lt;&gt;"",ISNUMBER(A12767)),VLOOKUP(A12767,Studies!A:BR,2,FALSE),"")</f>
        <v>Shiba 1990</v>
      </c>
      <c r="C12767" s="248" t="str">
        <f>IF(AND(A12767&lt;&gt;"",ISNUMBER(A12767)),VLOOKUP(A12767,Studies!A:BR,3,FALSE),"")</f>
        <v>https://pubmed.ncbi.nlm.nih.gov/2379224/</v>
      </c>
      <c r="D12767" s="248" t="str">
        <f>IF(AND(A12767&lt;&gt;"",ISNUMBER(A12767)),VLOOKUP(A12767,Studies!A:BR,4,FALSE),"")</f>
        <v>Fluconazole i.v. 50 mg</v>
      </c>
      <c r="E12767" s="248" t="str">
        <f>IF(AND(A12767&lt;&gt;"",ISNUMBER(A12767)),VLOOKUP(A12767,Studies!A:BR,5,FALSE),"")</f>
        <v>Fluconazole</v>
      </c>
      <c r="F12767" s="249" t="str">
        <f>IF(AND(A12767&lt;&gt;"",ISNUMBER(A12767)),VLOOKUP(A12767,Studies!A:BR,6,FALSE),"")</f>
        <v>Plasma</v>
      </c>
      <c r="G12767" s="265">
        <v>8</v>
      </c>
      <c r="H12767" s="192" t="s">
        <v>59</v>
      </c>
      <c r="I12767" s="185">
        <v>0.77</v>
      </c>
      <c r="J12767" s="185" t="s">
        <v>956</v>
      </c>
      <c r="K12767" s="185" t="s">
        <v>115</v>
      </c>
      <c r="L12767" s="193">
        <v>0.03</v>
      </c>
      <c r="M12767" s="193" t="s">
        <v>956</v>
      </c>
      <c r="N12767" s="193" t="s">
        <v>946</v>
      </c>
    </row>
    <row r="12768" spans="1:14" x14ac:dyDescent="0.25">
      <c r="A12768" s="181">
        <v>1375</v>
      </c>
      <c r="B12768" s="247" t="str">
        <f>IF(AND(A12768&lt;&gt;"",ISNUMBER(A12768)),VLOOKUP(A12768,Studies!A:BR,2,FALSE),"")</f>
        <v>Shiba 1990</v>
      </c>
      <c r="C12768" s="248" t="str">
        <f>IF(AND(A12768&lt;&gt;"",ISNUMBER(A12768)),VLOOKUP(A12768,Studies!A:BR,3,FALSE),"")</f>
        <v>https://pubmed.ncbi.nlm.nih.gov/2379224/</v>
      </c>
      <c r="D12768" s="248" t="str">
        <f>IF(AND(A12768&lt;&gt;"",ISNUMBER(A12768)),VLOOKUP(A12768,Studies!A:BR,4,FALSE),"")</f>
        <v>Fluconazole i.v. 50 mg</v>
      </c>
      <c r="E12768" s="248" t="str">
        <f>IF(AND(A12768&lt;&gt;"",ISNUMBER(A12768)),VLOOKUP(A12768,Studies!A:BR,5,FALSE),"")</f>
        <v>Fluconazole</v>
      </c>
      <c r="F12768" s="249" t="str">
        <f>IF(AND(A12768&lt;&gt;"",ISNUMBER(A12768)),VLOOKUP(A12768,Studies!A:BR,6,FALSE),"")</f>
        <v>Plasma</v>
      </c>
      <c r="G12768" s="265">
        <v>12</v>
      </c>
      <c r="H12768" s="192" t="s">
        <v>59</v>
      </c>
      <c r="I12768" s="185">
        <v>0.71</v>
      </c>
      <c r="J12768" s="185" t="s">
        <v>956</v>
      </c>
      <c r="K12768" s="185" t="s">
        <v>115</v>
      </c>
      <c r="L12768" s="193">
        <v>0.03</v>
      </c>
      <c r="M12768" s="193" t="s">
        <v>956</v>
      </c>
      <c r="N12768" s="193" t="s">
        <v>946</v>
      </c>
    </row>
    <row r="12769" spans="1:14" x14ac:dyDescent="0.25">
      <c r="A12769" s="181">
        <v>1375</v>
      </c>
      <c r="B12769" s="247" t="str">
        <f>IF(AND(A12769&lt;&gt;"",ISNUMBER(A12769)),VLOOKUP(A12769,Studies!A:BR,2,FALSE),"")</f>
        <v>Shiba 1990</v>
      </c>
      <c r="C12769" s="248" t="str">
        <f>IF(AND(A12769&lt;&gt;"",ISNUMBER(A12769)),VLOOKUP(A12769,Studies!A:BR,3,FALSE),"")</f>
        <v>https://pubmed.ncbi.nlm.nih.gov/2379224/</v>
      </c>
      <c r="D12769" s="248" t="str">
        <f>IF(AND(A12769&lt;&gt;"",ISNUMBER(A12769)),VLOOKUP(A12769,Studies!A:BR,4,FALSE),"")</f>
        <v>Fluconazole i.v. 50 mg</v>
      </c>
      <c r="E12769" s="248" t="str">
        <f>IF(AND(A12769&lt;&gt;"",ISNUMBER(A12769)),VLOOKUP(A12769,Studies!A:BR,5,FALSE),"")</f>
        <v>Fluconazole</v>
      </c>
      <c r="F12769" s="249" t="str">
        <f>IF(AND(A12769&lt;&gt;"",ISNUMBER(A12769)),VLOOKUP(A12769,Studies!A:BR,6,FALSE),"")</f>
        <v>Plasma</v>
      </c>
      <c r="G12769" s="265">
        <v>24</v>
      </c>
      <c r="H12769" s="192" t="s">
        <v>59</v>
      </c>
      <c r="I12769" s="185">
        <v>0.55000000000000004</v>
      </c>
      <c r="J12769" s="185" t="s">
        <v>956</v>
      </c>
      <c r="K12769" s="185" t="s">
        <v>115</v>
      </c>
      <c r="L12769" s="193">
        <v>0.03</v>
      </c>
      <c r="M12769" s="193" t="s">
        <v>956</v>
      </c>
      <c r="N12769" s="193" t="s">
        <v>946</v>
      </c>
    </row>
    <row r="12770" spans="1:14" x14ac:dyDescent="0.25">
      <c r="A12770" s="181">
        <v>1375</v>
      </c>
      <c r="B12770" s="247" t="str">
        <f>IF(AND(A12770&lt;&gt;"",ISNUMBER(A12770)),VLOOKUP(A12770,Studies!A:BR,2,FALSE),"")</f>
        <v>Shiba 1990</v>
      </c>
      <c r="C12770" s="248" t="str">
        <f>IF(AND(A12770&lt;&gt;"",ISNUMBER(A12770)),VLOOKUP(A12770,Studies!A:BR,3,FALSE),"")</f>
        <v>https://pubmed.ncbi.nlm.nih.gov/2379224/</v>
      </c>
      <c r="D12770" s="248" t="str">
        <f>IF(AND(A12770&lt;&gt;"",ISNUMBER(A12770)),VLOOKUP(A12770,Studies!A:BR,4,FALSE),"")</f>
        <v>Fluconazole i.v. 50 mg</v>
      </c>
      <c r="E12770" s="248" t="str">
        <f>IF(AND(A12770&lt;&gt;"",ISNUMBER(A12770)),VLOOKUP(A12770,Studies!A:BR,5,FALSE),"")</f>
        <v>Fluconazole</v>
      </c>
      <c r="F12770" s="249" t="str">
        <f>IF(AND(A12770&lt;&gt;"",ISNUMBER(A12770)),VLOOKUP(A12770,Studies!A:BR,6,FALSE),"")</f>
        <v>Plasma</v>
      </c>
      <c r="G12770" s="265">
        <v>48</v>
      </c>
      <c r="H12770" s="192" t="s">
        <v>59</v>
      </c>
      <c r="I12770" s="185">
        <v>0.32</v>
      </c>
      <c r="J12770" s="185" t="s">
        <v>956</v>
      </c>
      <c r="K12770" s="185" t="s">
        <v>115</v>
      </c>
      <c r="L12770" s="193">
        <v>0.02</v>
      </c>
      <c r="M12770" s="193" t="s">
        <v>956</v>
      </c>
      <c r="N12770" s="193" t="s">
        <v>946</v>
      </c>
    </row>
    <row r="12771" spans="1:14" x14ac:dyDescent="0.25">
      <c r="A12771" s="181">
        <v>1375</v>
      </c>
      <c r="B12771" s="247" t="str">
        <f>IF(AND(A12771&lt;&gt;"",ISNUMBER(A12771)),VLOOKUP(A12771,Studies!A:BR,2,FALSE),"")</f>
        <v>Shiba 1990</v>
      </c>
      <c r="C12771" s="248" t="str">
        <f>IF(AND(A12771&lt;&gt;"",ISNUMBER(A12771)),VLOOKUP(A12771,Studies!A:BR,3,FALSE),"")</f>
        <v>https://pubmed.ncbi.nlm.nih.gov/2379224/</v>
      </c>
      <c r="D12771" s="248" t="str">
        <f>IF(AND(A12771&lt;&gt;"",ISNUMBER(A12771)),VLOOKUP(A12771,Studies!A:BR,4,FALSE),"")</f>
        <v>Fluconazole i.v. 50 mg</v>
      </c>
      <c r="E12771" s="248" t="str">
        <f>IF(AND(A12771&lt;&gt;"",ISNUMBER(A12771)),VLOOKUP(A12771,Studies!A:BR,5,FALSE),"")</f>
        <v>Fluconazole</v>
      </c>
      <c r="F12771" s="249" t="str">
        <f>IF(AND(A12771&lt;&gt;"",ISNUMBER(A12771)),VLOOKUP(A12771,Studies!A:BR,6,FALSE),"")</f>
        <v>Plasma</v>
      </c>
      <c r="G12771" s="265">
        <v>72</v>
      </c>
      <c r="H12771" s="192" t="s">
        <v>59</v>
      </c>
      <c r="I12771" s="185">
        <v>0.19</v>
      </c>
      <c r="J12771" s="185" t="s">
        <v>956</v>
      </c>
      <c r="K12771" s="185" t="s">
        <v>115</v>
      </c>
      <c r="L12771" s="193">
        <v>0.02</v>
      </c>
      <c r="M12771" s="193" t="s">
        <v>956</v>
      </c>
      <c r="N12771" s="193" t="s">
        <v>946</v>
      </c>
    </row>
    <row r="12772" spans="1:14" x14ac:dyDescent="0.25">
      <c r="A12772" s="181">
        <v>1376</v>
      </c>
      <c r="B12772" s="247" t="str">
        <f>IF(AND(A12772&lt;&gt;"",ISNUMBER(A12772)),VLOOKUP(A12772,Studies!A:BR,2,FALSE),"")</f>
        <v>Shiba 1990</v>
      </c>
      <c r="C12772" s="248" t="str">
        <f>IF(AND(A12772&lt;&gt;"",ISNUMBER(A12772)),VLOOKUP(A12772,Studies!A:BR,3,FALSE),"")</f>
        <v>https://pubmed.ncbi.nlm.nih.gov/2379224/</v>
      </c>
      <c r="D12772" s="248" t="str">
        <f>IF(AND(A12772&lt;&gt;"",ISNUMBER(A12772)),VLOOKUP(A12772,Studies!A:BR,4,FALSE),"")</f>
        <v>Fluconazole i.v. 25 mg urine</v>
      </c>
      <c r="E12772" s="248" t="str">
        <f>IF(AND(A12772&lt;&gt;"",ISNUMBER(A12772)),VLOOKUP(A12772,Studies!A:BR,5,FALSE),"")</f>
        <v>Fluconazole</v>
      </c>
      <c r="F12772" s="249" t="str">
        <f>IF(AND(A12772&lt;&gt;"",ISNUMBER(A12772)),VLOOKUP(A12772,Studies!A:BR,6,FALSE),"")</f>
        <v>Urine</v>
      </c>
      <c r="G12772" s="265">
        <v>2</v>
      </c>
      <c r="H12772" s="192" t="s">
        <v>59</v>
      </c>
      <c r="I12772" s="185">
        <v>3.4</v>
      </c>
      <c r="J12772" s="41" t="s">
        <v>446</v>
      </c>
      <c r="K12772" s="185" t="s">
        <v>115</v>
      </c>
      <c r="L12772" s="193">
        <v>0.3</v>
      </c>
      <c r="M12772" s="52" t="s">
        <v>446</v>
      </c>
      <c r="N12772" s="193" t="s">
        <v>946</v>
      </c>
    </row>
    <row r="12773" spans="1:14" x14ac:dyDescent="0.25">
      <c r="A12773" s="181">
        <v>1376</v>
      </c>
      <c r="B12773" s="247" t="str">
        <f>IF(AND(A12773&lt;&gt;"",ISNUMBER(A12773)),VLOOKUP(A12773,Studies!A:BR,2,FALSE),"")</f>
        <v>Shiba 1990</v>
      </c>
      <c r="C12773" s="248" t="str">
        <f>IF(AND(A12773&lt;&gt;"",ISNUMBER(A12773)),VLOOKUP(A12773,Studies!A:BR,3,FALSE),"")</f>
        <v>https://pubmed.ncbi.nlm.nih.gov/2379224/</v>
      </c>
      <c r="D12773" s="248" t="str">
        <f>IF(AND(A12773&lt;&gt;"",ISNUMBER(A12773)),VLOOKUP(A12773,Studies!A:BR,4,FALSE),"")</f>
        <v>Fluconazole i.v. 25 mg urine</v>
      </c>
      <c r="E12773" s="248" t="str">
        <f>IF(AND(A12773&lt;&gt;"",ISNUMBER(A12773)),VLOOKUP(A12773,Studies!A:BR,5,FALSE),"")</f>
        <v>Fluconazole</v>
      </c>
      <c r="F12773" s="249" t="str">
        <f>IF(AND(A12773&lt;&gt;"",ISNUMBER(A12773)),VLOOKUP(A12773,Studies!A:BR,6,FALSE),"")</f>
        <v>Urine</v>
      </c>
      <c r="G12773" s="265">
        <v>4</v>
      </c>
      <c r="H12773" s="192" t="s">
        <v>59</v>
      </c>
      <c r="I12773" s="185">
        <v>7.1</v>
      </c>
      <c r="J12773" s="185" t="s">
        <v>446</v>
      </c>
      <c r="K12773" s="185" t="s">
        <v>115</v>
      </c>
      <c r="L12773" s="193">
        <v>0.7</v>
      </c>
      <c r="M12773" s="193" t="s">
        <v>446</v>
      </c>
      <c r="N12773" s="193" t="s">
        <v>946</v>
      </c>
    </row>
    <row r="12774" spans="1:14" x14ac:dyDescent="0.25">
      <c r="A12774" s="181">
        <v>1376</v>
      </c>
      <c r="B12774" s="247" t="str">
        <f>IF(AND(A12774&lt;&gt;"",ISNUMBER(A12774)),VLOOKUP(A12774,Studies!A:BR,2,FALSE),"")</f>
        <v>Shiba 1990</v>
      </c>
      <c r="C12774" s="248" t="str">
        <f>IF(AND(A12774&lt;&gt;"",ISNUMBER(A12774)),VLOOKUP(A12774,Studies!A:BR,3,FALSE),"")</f>
        <v>https://pubmed.ncbi.nlm.nih.gov/2379224/</v>
      </c>
      <c r="D12774" s="248" t="str">
        <f>IF(AND(A12774&lt;&gt;"",ISNUMBER(A12774)),VLOOKUP(A12774,Studies!A:BR,4,FALSE),"")</f>
        <v>Fluconazole i.v. 25 mg urine</v>
      </c>
      <c r="E12774" s="248" t="str">
        <f>IF(AND(A12774&lt;&gt;"",ISNUMBER(A12774)),VLOOKUP(A12774,Studies!A:BR,5,FALSE),"")</f>
        <v>Fluconazole</v>
      </c>
      <c r="F12774" s="249" t="str">
        <f>IF(AND(A12774&lt;&gt;"",ISNUMBER(A12774)),VLOOKUP(A12774,Studies!A:BR,6,FALSE),"")</f>
        <v>Urine</v>
      </c>
      <c r="G12774" s="265">
        <v>8</v>
      </c>
      <c r="H12774" s="192" t="s">
        <v>59</v>
      </c>
      <c r="I12774" s="185">
        <v>12.9</v>
      </c>
      <c r="J12774" s="185" t="s">
        <v>446</v>
      </c>
      <c r="K12774" s="185" t="s">
        <v>115</v>
      </c>
      <c r="L12774" s="193">
        <v>1</v>
      </c>
      <c r="M12774" s="193" t="s">
        <v>446</v>
      </c>
      <c r="N12774" s="193" t="s">
        <v>946</v>
      </c>
    </row>
    <row r="12775" spans="1:14" x14ac:dyDescent="0.25">
      <c r="A12775" s="181">
        <v>1376</v>
      </c>
      <c r="B12775" s="247" t="str">
        <f>IF(AND(A12775&lt;&gt;"",ISNUMBER(A12775)),VLOOKUP(A12775,Studies!A:BR,2,FALSE),"")</f>
        <v>Shiba 1990</v>
      </c>
      <c r="C12775" s="248" t="str">
        <f>IF(AND(A12775&lt;&gt;"",ISNUMBER(A12775)),VLOOKUP(A12775,Studies!A:BR,3,FALSE),"")</f>
        <v>https://pubmed.ncbi.nlm.nih.gov/2379224/</v>
      </c>
      <c r="D12775" s="248" t="str">
        <f>IF(AND(A12775&lt;&gt;"",ISNUMBER(A12775)),VLOOKUP(A12775,Studies!A:BR,4,FALSE),"")</f>
        <v>Fluconazole i.v. 25 mg urine</v>
      </c>
      <c r="E12775" s="248" t="str">
        <f>IF(AND(A12775&lt;&gt;"",ISNUMBER(A12775)),VLOOKUP(A12775,Studies!A:BR,5,FALSE),"")</f>
        <v>Fluconazole</v>
      </c>
      <c r="F12775" s="249" t="str">
        <f>IF(AND(A12775&lt;&gt;"",ISNUMBER(A12775)),VLOOKUP(A12775,Studies!A:BR,6,FALSE),"")</f>
        <v>Urine</v>
      </c>
      <c r="G12775" s="265">
        <v>12</v>
      </c>
      <c r="H12775" s="192" t="s">
        <v>59</v>
      </c>
      <c r="I12775" s="185">
        <v>19.899999999999999</v>
      </c>
      <c r="J12775" s="185" t="s">
        <v>446</v>
      </c>
      <c r="K12775" s="185" t="s">
        <v>115</v>
      </c>
      <c r="L12775" s="193">
        <v>1.2</v>
      </c>
      <c r="M12775" s="193" t="s">
        <v>446</v>
      </c>
      <c r="N12775" s="193" t="s">
        <v>946</v>
      </c>
    </row>
    <row r="12776" spans="1:14" x14ac:dyDescent="0.25">
      <c r="A12776" s="181">
        <v>1376</v>
      </c>
      <c r="B12776" s="247" t="str">
        <f>IF(AND(A12776&lt;&gt;"",ISNUMBER(A12776)),VLOOKUP(A12776,Studies!A:BR,2,FALSE),"")</f>
        <v>Shiba 1990</v>
      </c>
      <c r="C12776" s="248" t="str">
        <f>IF(AND(A12776&lt;&gt;"",ISNUMBER(A12776)),VLOOKUP(A12776,Studies!A:BR,3,FALSE),"")</f>
        <v>https://pubmed.ncbi.nlm.nih.gov/2379224/</v>
      </c>
      <c r="D12776" s="248" t="str">
        <f>IF(AND(A12776&lt;&gt;"",ISNUMBER(A12776)),VLOOKUP(A12776,Studies!A:BR,4,FALSE),"")</f>
        <v>Fluconazole i.v. 25 mg urine</v>
      </c>
      <c r="E12776" s="248" t="str">
        <f>IF(AND(A12776&lt;&gt;"",ISNUMBER(A12776)),VLOOKUP(A12776,Studies!A:BR,5,FALSE),"")</f>
        <v>Fluconazole</v>
      </c>
      <c r="F12776" s="249" t="str">
        <f>IF(AND(A12776&lt;&gt;"",ISNUMBER(A12776)),VLOOKUP(A12776,Studies!A:BR,6,FALSE),"")</f>
        <v>Urine</v>
      </c>
      <c r="G12776" s="265">
        <v>24</v>
      </c>
      <c r="H12776" s="192" t="s">
        <v>59</v>
      </c>
      <c r="I12776" s="185">
        <v>31</v>
      </c>
      <c r="J12776" s="185" t="s">
        <v>446</v>
      </c>
      <c r="K12776" s="185" t="s">
        <v>115</v>
      </c>
      <c r="L12776" s="193">
        <v>1.8</v>
      </c>
      <c r="M12776" s="193" t="s">
        <v>446</v>
      </c>
      <c r="N12776" s="193" t="s">
        <v>946</v>
      </c>
    </row>
    <row r="12777" spans="1:14" x14ac:dyDescent="0.25">
      <c r="A12777" s="181">
        <v>1376</v>
      </c>
      <c r="B12777" s="247" t="str">
        <f>IF(AND(A12777&lt;&gt;"",ISNUMBER(A12777)),VLOOKUP(A12777,Studies!A:BR,2,FALSE),"")</f>
        <v>Shiba 1990</v>
      </c>
      <c r="C12777" s="248" t="str">
        <f>IF(AND(A12777&lt;&gt;"",ISNUMBER(A12777)),VLOOKUP(A12777,Studies!A:BR,3,FALSE),"")</f>
        <v>https://pubmed.ncbi.nlm.nih.gov/2379224/</v>
      </c>
      <c r="D12777" s="248" t="str">
        <f>IF(AND(A12777&lt;&gt;"",ISNUMBER(A12777)),VLOOKUP(A12777,Studies!A:BR,4,FALSE),"")</f>
        <v>Fluconazole i.v. 25 mg urine</v>
      </c>
      <c r="E12777" s="248" t="str">
        <f>IF(AND(A12777&lt;&gt;"",ISNUMBER(A12777)),VLOOKUP(A12777,Studies!A:BR,5,FALSE),"")</f>
        <v>Fluconazole</v>
      </c>
      <c r="F12777" s="249" t="str">
        <f>IF(AND(A12777&lt;&gt;"",ISNUMBER(A12777)),VLOOKUP(A12777,Studies!A:BR,6,FALSE),"")</f>
        <v>Urine</v>
      </c>
      <c r="G12777" s="265">
        <v>48</v>
      </c>
      <c r="H12777" s="192" t="s">
        <v>59</v>
      </c>
      <c r="I12777" s="185">
        <v>47.9</v>
      </c>
      <c r="J12777" s="185" t="s">
        <v>446</v>
      </c>
      <c r="K12777" s="185" t="s">
        <v>115</v>
      </c>
      <c r="L12777" s="193">
        <v>1.7</v>
      </c>
      <c r="M12777" s="193" t="s">
        <v>446</v>
      </c>
      <c r="N12777" s="193" t="s">
        <v>946</v>
      </c>
    </row>
    <row r="12778" spans="1:14" x14ac:dyDescent="0.25">
      <c r="A12778" s="181">
        <v>1376</v>
      </c>
      <c r="B12778" s="247" t="str">
        <f>IF(AND(A12778&lt;&gt;"",ISNUMBER(A12778)),VLOOKUP(A12778,Studies!A:BR,2,FALSE),"")</f>
        <v>Shiba 1990</v>
      </c>
      <c r="C12778" s="248" t="str">
        <f>IF(AND(A12778&lt;&gt;"",ISNUMBER(A12778)),VLOOKUP(A12778,Studies!A:BR,3,FALSE),"")</f>
        <v>https://pubmed.ncbi.nlm.nih.gov/2379224/</v>
      </c>
      <c r="D12778" s="248" t="str">
        <f>IF(AND(A12778&lt;&gt;"",ISNUMBER(A12778)),VLOOKUP(A12778,Studies!A:BR,4,FALSE),"")</f>
        <v>Fluconazole i.v. 25 mg urine</v>
      </c>
      <c r="E12778" s="248" t="str">
        <f>IF(AND(A12778&lt;&gt;"",ISNUMBER(A12778)),VLOOKUP(A12778,Studies!A:BR,5,FALSE),"")</f>
        <v>Fluconazole</v>
      </c>
      <c r="F12778" s="249" t="str">
        <f>IF(AND(A12778&lt;&gt;"",ISNUMBER(A12778)),VLOOKUP(A12778,Studies!A:BR,6,FALSE),"")</f>
        <v>Urine</v>
      </c>
      <c r="G12778" s="265">
        <v>72</v>
      </c>
      <c r="H12778" s="192" t="s">
        <v>59</v>
      </c>
      <c r="I12778" s="185">
        <v>59.3</v>
      </c>
      <c r="J12778" s="185" t="s">
        <v>446</v>
      </c>
      <c r="K12778" s="185" t="s">
        <v>115</v>
      </c>
      <c r="L12778" s="193">
        <v>1.7</v>
      </c>
      <c r="M12778" s="193" t="s">
        <v>446</v>
      </c>
      <c r="N12778" s="193" t="s">
        <v>946</v>
      </c>
    </row>
    <row r="12779" spans="1:14" x14ac:dyDescent="0.25">
      <c r="A12779" s="181">
        <v>1376</v>
      </c>
      <c r="B12779" s="247" t="str">
        <f>IF(AND(A12779&lt;&gt;"",ISNUMBER(A12779)),VLOOKUP(A12779,Studies!A:BR,2,FALSE),"")</f>
        <v>Shiba 1990</v>
      </c>
      <c r="C12779" s="248" t="str">
        <f>IF(AND(A12779&lt;&gt;"",ISNUMBER(A12779)),VLOOKUP(A12779,Studies!A:BR,3,FALSE),"")</f>
        <v>https://pubmed.ncbi.nlm.nih.gov/2379224/</v>
      </c>
      <c r="D12779" s="248" t="str">
        <f>IF(AND(A12779&lt;&gt;"",ISNUMBER(A12779)),VLOOKUP(A12779,Studies!A:BR,4,FALSE),"")</f>
        <v>Fluconazole i.v. 25 mg urine</v>
      </c>
      <c r="E12779" s="248" t="str">
        <f>IF(AND(A12779&lt;&gt;"",ISNUMBER(A12779)),VLOOKUP(A12779,Studies!A:BR,5,FALSE),"")</f>
        <v>Fluconazole</v>
      </c>
      <c r="F12779" s="249" t="str">
        <f>IF(AND(A12779&lt;&gt;"",ISNUMBER(A12779)),VLOOKUP(A12779,Studies!A:BR,6,FALSE),"")</f>
        <v>Urine</v>
      </c>
      <c r="G12779" s="265">
        <v>96</v>
      </c>
      <c r="H12779" s="192" t="s">
        <v>59</v>
      </c>
      <c r="I12779" s="185">
        <v>68.599999999999994</v>
      </c>
      <c r="J12779" s="185" t="s">
        <v>446</v>
      </c>
      <c r="K12779" s="185" t="s">
        <v>115</v>
      </c>
      <c r="L12779" s="193">
        <v>2.2999999999999998</v>
      </c>
      <c r="M12779" s="193" t="s">
        <v>446</v>
      </c>
      <c r="N12779" s="193" t="s">
        <v>946</v>
      </c>
    </row>
    <row r="12780" spans="1:14" x14ac:dyDescent="0.25">
      <c r="A12780" s="181">
        <v>1376</v>
      </c>
      <c r="B12780" s="247" t="str">
        <f>IF(AND(A12780&lt;&gt;"",ISNUMBER(A12780)),VLOOKUP(A12780,Studies!A:BR,2,FALSE),"")</f>
        <v>Shiba 1990</v>
      </c>
      <c r="C12780" s="248" t="str">
        <f>IF(AND(A12780&lt;&gt;"",ISNUMBER(A12780)),VLOOKUP(A12780,Studies!A:BR,3,FALSE),"")</f>
        <v>https://pubmed.ncbi.nlm.nih.gov/2379224/</v>
      </c>
      <c r="D12780" s="248" t="str">
        <f>IF(AND(A12780&lt;&gt;"",ISNUMBER(A12780)),VLOOKUP(A12780,Studies!A:BR,4,FALSE),"")</f>
        <v>Fluconazole i.v. 25 mg urine</v>
      </c>
      <c r="E12780" s="248" t="str">
        <f>IF(AND(A12780&lt;&gt;"",ISNUMBER(A12780)),VLOOKUP(A12780,Studies!A:BR,5,FALSE),"")</f>
        <v>Fluconazole</v>
      </c>
      <c r="F12780" s="249" t="str">
        <f>IF(AND(A12780&lt;&gt;"",ISNUMBER(A12780)),VLOOKUP(A12780,Studies!A:BR,6,FALSE),"")</f>
        <v>Urine</v>
      </c>
      <c r="G12780" s="265">
        <v>120</v>
      </c>
      <c r="H12780" s="192" t="s">
        <v>59</v>
      </c>
      <c r="I12780" s="185">
        <v>74.400000000000006</v>
      </c>
      <c r="J12780" s="185" t="s">
        <v>446</v>
      </c>
      <c r="K12780" s="185" t="s">
        <v>115</v>
      </c>
      <c r="L12780" s="193">
        <v>2.4</v>
      </c>
      <c r="M12780" s="193" t="s">
        <v>446</v>
      </c>
      <c r="N12780" s="193" t="s">
        <v>946</v>
      </c>
    </row>
    <row r="12781" spans="1:14" x14ac:dyDescent="0.25">
      <c r="A12781" s="30">
        <v>1377</v>
      </c>
      <c r="B12781" s="247" t="str">
        <f>IF(AND(A12781&lt;&gt;"",ISNUMBER(A12781)),VLOOKUP(A12781,Studies!A:BR,2,FALSE),"")</f>
        <v>Shiba 1990</v>
      </c>
      <c r="C12781" s="248" t="str">
        <f>IF(AND(A12781&lt;&gt;"",ISNUMBER(A12781)),VLOOKUP(A12781,Studies!A:BR,3,FALSE),"")</f>
        <v>https://pubmed.ncbi.nlm.nih.gov/2379224/</v>
      </c>
      <c r="D12781" s="248" t="str">
        <f>IF(AND(A12781&lt;&gt;"",ISNUMBER(A12781)),VLOOKUP(A12781,Studies!A:BR,4,FALSE),"")</f>
        <v>Fluconazole i.v. 50 mg urine</v>
      </c>
      <c r="E12781" s="248" t="str">
        <f>IF(AND(A12781&lt;&gt;"",ISNUMBER(A12781)),VLOOKUP(A12781,Studies!A:BR,5,FALSE),"")</f>
        <v>Fluconazole</v>
      </c>
      <c r="F12781" s="249" t="str">
        <f>IF(AND(A12781&lt;&gt;"",ISNUMBER(A12781)),VLOOKUP(A12781,Studies!A:BR,6,FALSE),"")</f>
        <v>Urine</v>
      </c>
      <c r="G12781" s="265">
        <v>2</v>
      </c>
      <c r="H12781" s="192" t="s">
        <v>59</v>
      </c>
      <c r="I12781" s="185">
        <v>2.2999999999999998</v>
      </c>
      <c r="J12781" s="185" t="s">
        <v>446</v>
      </c>
      <c r="K12781" s="185" t="s">
        <v>115</v>
      </c>
      <c r="L12781" s="193">
        <v>0.2</v>
      </c>
      <c r="M12781" s="193" t="s">
        <v>446</v>
      </c>
      <c r="N12781" s="193" t="s">
        <v>946</v>
      </c>
    </row>
    <row r="12782" spans="1:14" x14ac:dyDescent="0.25">
      <c r="A12782" s="181">
        <v>1377</v>
      </c>
      <c r="B12782" s="247" t="str">
        <f>IF(AND(A12782&lt;&gt;"",ISNUMBER(A12782)),VLOOKUP(A12782,Studies!A:BR,2,FALSE),"")</f>
        <v>Shiba 1990</v>
      </c>
      <c r="C12782" s="248" t="str">
        <f>IF(AND(A12782&lt;&gt;"",ISNUMBER(A12782)),VLOOKUP(A12782,Studies!A:BR,3,FALSE),"")</f>
        <v>https://pubmed.ncbi.nlm.nih.gov/2379224/</v>
      </c>
      <c r="D12782" s="248" t="str">
        <f>IF(AND(A12782&lt;&gt;"",ISNUMBER(A12782)),VLOOKUP(A12782,Studies!A:BR,4,FALSE),"")</f>
        <v>Fluconazole i.v. 50 mg urine</v>
      </c>
      <c r="E12782" s="248" t="str">
        <f>IF(AND(A12782&lt;&gt;"",ISNUMBER(A12782)),VLOOKUP(A12782,Studies!A:BR,5,FALSE),"")</f>
        <v>Fluconazole</v>
      </c>
      <c r="F12782" s="249" t="str">
        <f>IF(AND(A12782&lt;&gt;"",ISNUMBER(A12782)),VLOOKUP(A12782,Studies!A:BR,6,FALSE),"")</f>
        <v>Urine</v>
      </c>
      <c r="G12782" s="265">
        <v>4</v>
      </c>
      <c r="H12782" s="192" t="s">
        <v>59</v>
      </c>
      <c r="I12782" s="185">
        <v>4.5999999999999996</v>
      </c>
      <c r="J12782" s="185" t="s">
        <v>446</v>
      </c>
      <c r="K12782" s="185" t="s">
        <v>115</v>
      </c>
      <c r="L12782" s="193">
        <v>0.5</v>
      </c>
      <c r="M12782" s="193" t="s">
        <v>446</v>
      </c>
      <c r="N12782" s="193" t="s">
        <v>946</v>
      </c>
    </row>
    <row r="12783" spans="1:14" x14ac:dyDescent="0.25">
      <c r="A12783" s="181">
        <v>1377</v>
      </c>
      <c r="B12783" s="247" t="str">
        <f>IF(AND(A12783&lt;&gt;"",ISNUMBER(A12783)),VLOOKUP(A12783,Studies!A:BR,2,FALSE),"")</f>
        <v>Shiba 1990</v>
      </c>
      <c r="C12783" s="248" t="str">
        <f>IF(AND(A12783&lt;&gt;"",ISNUMBER(A12783)),VLOOKUP(A12783,Studies!A:BR,3,FALSE),"")</f>
        <v>https://pubmed.ncbi.nlm.nih.gov/2379224/</v>
      </c>
      <c r="D12783" s="248" t="str">
        <f>IF(AND(A12783&lt;&gt;"",ISNUMBER(A12783)),VLOOKUP(A12783,Studies!A:BR,4,FALSE),"")</f>
        <v>Fluconazole i.v. 50 mg urine</v>
      </c>
      <c r="E12783" s="248" t="str">
        <f>IF(AND(A12783&lt;&gt;"",ISNUMBER(A12783)),VLOOKUP(A12783,Studies!A:BR,5,FALSE),"")</f>
        <v>Fluconazole</v>
      </c>
      <c r="F12783" s="249" t="str">
        <f>IF(AND(A12783&lt;&gt;"",ISNUMBER(A12783)),VLOOKUP(A12783,Studies!A:BR,6,FALSE),"")</f>
        <v>Urine</v>
      </c>
      <c r="G12783" s="265">
        <v>8</v>
      </c>
      <c r="H12783" s="192" t="s">
        <v>59</v>
      </c>
      <c r="I12783" s="185">
        <v>9.6</v>
      </c>
      <c r="J12783" s="185" t="s">
        <v>446</v>
      </c>
      <c r="K12783" s="185" t="s">
        <v>115</v>
      </c>
      <c r="L12783" s="193">
        <v>0.6</v>
      </c>
      <c r="M12783" s="193" t="s">
        <v>446</v>
      </c>
      <c r="N12783" s="193" t="s">
        <v>946</v>
      </c>
    </row>
    <row r="12784" spans="1:14" x14ac:dyDescent="0.25">
      <c r="A12784" s="181">
        <v>1377</v>
      </c>
      <c r="B12784" s="247" t="str">
        <f>IF(AND(A12784&lt;&gt;"",ISNUMBER(A12784)),VLOOKUP(A12784,Studies!A:BR,2,FALSE),"")</f>
        <v>Shiba 1990</v>
      </c>
      <c r="C12784" s="248" t="str">
        <f>IF(AND(A12784&lt;&gt;"",ISNUMBER(A12784)),VLOOKUP(A12784,Studies!A:BR,3,FALSE),"")</f>
        <v>https://pubmed.ncbi.nlm.nih.gov/2379224/</v>
      </c>
      <c r="D12784" s="248" t="str">
        <f>IF(AND(A12784&lt;&gt;"",ISNUMBER(A12784)),VLOOKUP(A12784,Studies!A:BR,4,FALSE),"")</f>
        <v>Fluconazole i.v. 50 mg urine</v>
      </c>
      <c r="E12784" s="248" t="str">
        <f>IF(AND(A12784&lt;&gt;"",ISNUMBER(A12784)),VLOOKUP(A12784,Studies!A:BR,5,FALSE),"")</f>
        <v>Fluconazole</v>
      </c>
      <c r="F12784" s="249" t="str">
        <f>IF(AND(A12784&lt;&gt;"",ISNUMBER(A12784)),VLOOKUP(A12784,Studies!A:BR,6,FALSE),"")</f>
        <v>Urine</v>
      </c>
      <c r="G12784" s="265">
        <v>12</v>
      </c>
      <c r="H12784" s="192" t="s">
        <v>59</v>
      </c>
      <c r="I12784" s="185">
        <v>15.9</v>
      </c>
      <c r="J12784" s="185" t="s">
        <v>446</v>
      </c>
      <c r="K12784" s="185" t="s">
        <v>115</v>
      </c>
      <c r="L12784" s="193">
        <v>0.8</v>
      </c>
      <c r="M12784" s="193" t="s">
        <v>446</v>
      </c>
      <c r="N12784" s="193" t="s">
        <v>946</v>
      </c>
    </row>
    <row r="12785" spans="1:14" x14ac:dyDescent="0.25">
      <c r="A12785" s="181">
        <v>1377</v>
      </c>
      <c r="B12785" s="247" t="str">
        <f>IF(AND(A12785&lt;&gt;"",ISNUMBER(A12785)),VLOOKUP(A12785,Studies!A:BR,2,FALSE),"")</f>
        <v>Shiba 1990</v>
      </c>
      <c r="C12785" s="248" t="str">
        <f>IF(AND(A12785&lt;&gt;"",ISNUMBER(A12785)),VLOOKUP(A12785,Studies!A:BR,3,FALSE),"")</f>
        <v>https://pubmed.ncbi.nlm.nih.gov/2379224/</v>
      </c>
      <c r="D12785" s="248" t="str">
        <f>IF(AND(A12785&lt;&gt;"",ISNUMBER(A12785)),VLOOKUP(A12785,Studies!A:BR,4,FALSE),"")</f>
        <v>Fluconazole i.v. 50 mg urine</v>
      </c>
      <c r="E12785" s="248" t="str">
        <f>IF(AND(A12785&lt;&gt;"",ISNUMBER(A12785)),VLOOKUP(A12785,Studies!A:BR,5,FALSE),"")</f>
        <v>Fluconazole</v>
      </c>
      <c r="F12785" s="249" t="str">
        <f>IF(AND(A12785&lt;&gt;"",ISNUMBER(A12785)),VLOOKUP(A12785,Studies!A:BR,6,FALSE),"")</f>
        <v>Urine</v>
      </c>
      <c r="G12785" s="265">
        <v>24</v>
      </c>
      <c r="H12785" s="192" t="s">
        <v>59</v>
      </c>
      <c r="I12785" s="185">
        <v>28.3</v>
      </c>
      <c r="J12785" s="185" t="s">
        <v>446</v>
      </c>
      <c r="K12785" s="185" t="s">
        <v>115</v>
      </c>
      <c r="L12785" s="193">
        <v>1.2</v>
      </c>
      <c r="M12785" s="193" t="s">
        <v>446</v>
      </c>
      <c r="N12785" s="193" t="s">
        <v>946</v>
      </c>
    </row>
    <row r="12786" spans="1:14" x14ac:dyDescent="0.25">
      <c r="A12786" s="181">
        <v>1377</v>
      </c>
      <c r="B12786" s="247" t="str">
        <f>IF(AND(A12786&lt;&gt;"",ISNUMBER(A12786)),VLOOKUP(A12786,Studies!A:BR,2,FALSE),"")</f>
        <v>Shiba 1990</v>
      </c>
      <c r="C12786" s="248" t="str">
        <f>IF(AND(A12786&lt;&gt;"",ISNUMBER(A12786)),VLOOKUP(A12786,Studies!A:BR,3,FALSE),"")</f>
        <v>https://pubmed.ncbi.nlm.nih.gov/2379224/</v>
      </c>
      <c r="D12786" s="248" t="str">
        <f>IF(AND(A12786&lt;&gt;"",ISNUMBER(A12786)),VLOOKUP(A12786,Studies!A:BR,4,FALSE),"")</f>
        <v>Fluconazole i.v. 50 mg urine</v>
      </c>
      <c r="E12786" s="248" t="str">
        <f>IF(AND(A12786&lt;&gt;"",ISNUMBER(A12786)),VLOOKUP(A12786,Studies!A:BR,5,FALSE),"")</f>
        <v>Fluconazole</v>
      </c>
      <c r="F12786" s="249" t="str">
        <f>IF(AND(A12786&lt;&gt;"",ISNUMBER(A12786)),VLOOKUP(A12786,Studies!A:BR,6,FALSE),"")</f>
        <v>Urine</v>
      </c>
      <c r="G12786" s="265">
        <v>48</v>
      </c>
      <c r="H12786" s="192" t="s">
        <v>59</v>
      </c>
      <c r="I12786" s="185">
        <v>49.8</v>
      </c>
      <c r="J12786" s="185" t="s">
        <v>446</v>
      </c>
      <c r="K12786" s="185" t="s">
        <v>115</v>
      </c>
      <c r="L12786" s="193">
        <v>1.5</v>
      </c>
      <c r="M12786" s="193" t="s">
        <v>446</v>
      </c>
      <c r="N12786" s="193" t="s">
        <v>946</v>
      </c>
    </row>
    <row r="12787" spans="1:14" x14ac:dyDescent="0.25">
      <c r="A12787" s="181">
        <v>1377</v>
      </c>
      <c r="B12787" s="247" t="str">
        <f>IF(AND(A12787&lt;&gt;"",ISNUMBER(A12787)),VLOOKUP(A12787,Studies!A:BR,2,FALSE),"")</f>
        <v>Shiba 1990</v>
      </c>
      <c r="C12787" s="248" t="str">
        <f>IF(AND(A12787&lt;&gt;"",ISNUMBER(A12787)),VLOOKUP(A12787,Studies!A:BR,3,FALSE),"")</f>
        <v>https://pubmed.ncbi.nlm.nih.gov/2379224/</v>
      </c>
      <c r="D12787" s="248" t="str">
        <f>IF(AND(A12787&lt;&gt;"",ISNUMBER(A12787)),VLOOKUP(A12787,Studies!A:BR,4,FALSE),"")</f>
        <v>Fluconazole i.v. 50 mg urine</v>
      </c>
      <c r="E12787" s="248" t="str">
        <f>IF(AND(A12787&lt;&gt;"",ISNUMBER(A12787)),VLOOKUP(A12787,Studies!A:BR,5,FALSE),"")</f>
        <v>Fluconazole</v>
      </c>
      <c r="F12787" s="249" t="str">
        <f>IF(AND(A12787&lt;&gt;"",ISNUMBER(A12787)),VLOOKUP(A12787,Studies!A:BR,6,FALSE),"")</f>
        <v>Urine</v>
      </c>
      <c r="G12787" s="265">
        <v>72</v>
      </c>
      <c r="H12787" s="192" t="s">
        <v>59</v>
      </c>
      <c r="I12787" s="185">
        <v>61.2</v>
      </c>
      <c r="J12787" s="185" t="s">
        <v>446</v>
      </c>
      <c r="K12787" s="185" t="s">
        <v>115</v>
      </c>
      <c r="L12787" s="193">
        <v>1.5</v>
      </c>
      <c r="M12787" s="193" t="s">
        <v>446</v>
      </c>
      <c r="N12787" s="193" t="s">
        <v>946</v>
      </c>
    </row>
    <row r="12788" spans="1:14" x14ac:dyDescent="0.25">
      <c r="A12788" s="181">
        <v>1377</v>
      </c>
      <c r="B12788" s="247" t="str">
        <f>IF(AND(A12788&lt;&gt;"",ISNUMBER(A12788)),VLOOKUP(A12788,Studies!A:BR,2,FALSE),"")</f>
        <v>Shiba 1990</v>
      </c>
      <c r="C12788" s="248" t="str">
        <f>IF(AND(A12788&lt;&gt;"",ISNUMBER(A12788)),VLOOKUP(A12788,Studies!A:BR,3,FALSE),"")</f>
        <v>https://pubmed.ncbi.nlm.nih.gov/2379224/</v>
      </c>
      <c r="D12788" s="248" t="str">
        <f>IF(AND(A12788&lt;&gt;"",ISNUMBER(A12788)),VLOOKUP(A12788,Studies!A:BR,4,FALSE),"")</f>
        <v>Fluconazole i.v. 50 mg urine</v>
      </c>
      <c r="E12788" s="248" t="str">
        <f>IF(AND(A12788&lt;&gt;"",ISNUMBER(A12788)),VLOOKUP(A12788,Studies!A:BR,5,FALSE),"")</f>
        <v>Fluconazole</v>
      </c>
      <c r="F12788" s="249" t="str">
        <f>IF(AND(A12788&lt;&gt;"",ISNUMBER(A12788)),VLOOKUP(A12788,Studies!A:BR,6,FALSE),"")</f>
        <v>Urine</v>
      </c>
      <c r="G12788" s="265">
        <v>96</v>
      </c>
      <c r="H12788" s="192" t="s">
        <v>59</v>
      </c>
      <c r="I12788" s="185">
        <v>67.7</v>
      </c>
      <c r="J12788" s="185" t="s">
        <v>446</v>
      </c>
      <c r="K12788" s="185" t="s">
        <v>115</v>
      </c>
      <c r="L12788" s="193">
        <v>1.3</v>
      </c>
      <c r="M12788" s="193" t="s">
        <v>446</v>
      </c>
      <c r="N12788" s="193" t="s">
        <v>946</v>
      </c>
    </row>
    <row r="12789" spans="1:14" x14ac:dyDescent="0.25">
      <c r="A12789" s="181">
        <v>1377</v>
      </c>
      <c r="B12789" s="247" t="str">
        <f>IF(AND(A12789&lt;&gt;"",ISNUMBER(A12789)),VLOOKUP(A12789,Studies!A:BR,2,FALSE),"")</f>
        <v>Shiba 1990</v>
      </c>
      <c r="C12789" s="248" t="str">
        <f>IF(AND(A12789&lt;&gt;"",ISNUMBER(A12789)),VLOOKUP(A12789,Studies!A:BR,3,FALSE),"")</f>
        <v>https://pubmed.ncbi.nlm.nih.gov/2379224/</v>
      </c>
      <c r="D12789" s="248" t="str">
        <f>IF(AND(A12789&lt;&gt;"",ISNUMBER(A12789)),VLOOKUP(A12789,Studies!A:BR,4,FALSE),"")</f>
        <v>Fluconazole i.v. 50 mg urine</v>
      </c>
      <c r="E12789" s="248" t="str">
        <f>IF(AND(A12789&lt;&gt;"",ISNUMBER(A12789)),VLOOKUP(A12789,Studies!A:BR,5,FALSE),"")</f>
        <v>Fluconazole</v>
      </c>
      <c r="F12789" s="249" t="str">
        <f>IF(AND(A12789&lt;&gt;"",ISNUMBER(A12789)),VLOOKUP(A12789,Studies!A:BR,6,FALSE),"")</f>
        <v>Urine</v>
      </c>
      <c r="G12789" s="265">
        <v>120</v>
      </c>
      <c r="H12789" s="192" t="s">
        <v>59</v>
      </c>
      <c r="I12789" s="185">
        <v>71.8</v>
      </c>
      <c r="J12789" s="185" t="s">
        <v>446</v>
      </c>
      <c r="K12789" s="185" t="s">
        <v>115</v>
      </c>
      <c r="L12789" s="193">
        <v>1.1000000000000001</v>
      </c>
      <c r="M12789" s="193" t="s">
        <v>446</v>
      </c>
      <c r="N12789" s="193" t="s">
        <v>946</v>
      </c>
    </row>
    <row r="12790" spans="1:14" x14ac:dyDescent="0.25">
      <c r="A12790" s="181">
        <v>1378</v>
      </c>
      <c r="B12790" s="247" t="str">
        <f>IF(AND(A12790&lt;&gt;"",ISNUMBER(A12790)),VLOOKUP(A12790,Studies!A:BR,2,FALSE),"")</f>
        <v>Shiba 1990</v>
      </c>
      <c r="C12790" s="248" t="str">
        <f>IF(AND(A12790&lt;&gt;"",ISNUMBER(A12790)),VLOOKUP(A12790,Studies!A:BR,3,FALSE),"")</f>
        <v>https://pubmed.ncbi.nlm.nih.gov/2379224/</v>
      </c>
      <c r="D12790" s="248" t="str">
        <f>IF(AND(A12790&lt;&gt;"",ISNUMBER(A12790)),VLOOKUP(A12790,Studies!A:BR,4,FALSE),"")</f>
        <v>Fluconazole oral 25 mg</v>
      </c>
      <c r="E12790" s="248" t="str">
        <f>IF(AND(A12790&lt;&gt;"",ISNUMBER(A12790)),VLOOKUP(A12790,Studies!A:BR,5,FALSE),"")</f>
        <v>Fluconazole</v>
      </c>
      <c r="F12790" s="249" t="str">
        <f>IF(AND(A12790&lt;&gt;"",ISNUMBER(A12790)),VLOOKUP(A12790,Studies!A:BR,6,FALSE),"")</f>
        <v>Plasma</v>
      </c>
      <c r="G12790" s="265">
        <v>0.5</v>
      </c>
      <c r="H12790" s="192" t="s">
        <v>59</v>
      </c>
      <c r="I12790" s="185">
        <v>0.49</v>
      </c>
      <c r="J12790" s="41" t="s">
        <v>956</v>
      </c>
      <c r="K12790" s="185" t="s">
        <v>115</v>
      </c>
      <c r="L12790" s="193">
        <v>0.05</v>
      </c>
      <c r="M12790" s="52" t="s">
        <v>956</v>
      </c>
      <c r="N12790" s="193" t="s">
        <v>946</v>
      </c>
    </row>
    <row r="12791" spans="1:14" x14ac:dyDescent="0.25">
      <c r="A12791" s="181">
        <v>1378</v>
      </c>
      <c r="B12791" s="247" t="str">
        <f>IF(AND(A12791&lt;&gt;"",ISNUMBER(A12791)),VLOOKUP(A12791,Studies!A:BR,2,FALSE),"")</f>
        <v>Shiba 1990</v>
      </c>
      <c r="C12791" s="248" t="str">
        <f>IF(AND(A12791&lt;&gt;"",ISNUMBER(A12791)),VLOOKUP(A12791,Studies!A:BR,3,FALSE),"")</f>
        <v>https://pubmed.ncbi.nlm.nih.gov/2379224/</v>
      </c>
      <c r="D12791" s="248" t="str">
        <f>IF(AND(A12791&lt;&gt;"",ISNUMBER(A12791)),VLOOKUP(A12791,Studies!A:BR,4,FALSE),"")</f>
        <v>Fluconazole oral 25 mg</v>
      </c>
      <c r="E12791" s="248" t="str">
        <f>IF(AND(A12791&lt;&gt;"",ISNUMBER(A12791)),VLOOKUP(A12791,Studies!A:BR,5,FALSE),"")</f>
        <v>Fluconazole</v>
      </c>
      <c r="F12791" s="249" t="str">
        <f>IF(AND(A12791&lt;&gt;"",ISNUMBER(A12791)),VLOOKUP(A12791,Studies!A:BR,6,FALSE),"")</f>
        <v>Plasma</v>
      </c>
      <c r="G12791" s="265">
        <v>1</v>
      </c>
      <c r="H12791" s="192" t="s">
        <v>59</v>
      </c>
      <c r="I12791" s="185">
        <v>0.47</v>
      </c>
      <c r="J12791" s="185" t="s">
        <v>956</v>
      </c>
      <c r="K12791" s="185" t="s">
        <v>115</v>
      </c>
      <c r="L12791" s="193">
        <v>0.02</v>
      </c>
      <c r="M12791" s="193" t="s">
        <v>956</v>
      </c>
      <c r="N12791" s="193" t="s">
        <v>946</v>
      </c>
    </row>
    <row r="12792" spans="1:14" x14ac:dyDescent="0.25">
      <c r="A12792" s="181">
        <v>1378</v>
      </c>
      <c r="B12792" s="247" t="str">
        <f>IF(AND(A12792&lt;&gt;"",ISNUMBER(A12792)),VLOOKUP(A12792,Studies!A:BR,2,FALSE),"")</f>
        <v>Shiba 1990</v>
      </c>
      <c r="C12792" s="248" t="str">
        <f>IF(AND(A12792&lt;&gt;"",ISNUMBER(A12792)),VLOOKUP(A12792,Studies!A:BR,3,FALSE),"")</f>
        <v>https://pubmed.ncbi.nlm.nih.gov/2379224/</v>
      </c>
      <c r="D12792" s="248" t="str">
        <f>IF(AND(A12792&lt;&gt;"",ISNUMBER(A12792)),VLOOKUP(A12792,Studies!A:BR,4,FALSE),"")</f>
        <v>Fluconazole oral 25 mg</v>
      </c>
      <c r="E12792" s="248" t="str">
        <f>IF(AND(A12792&lt;&gt;"",ISNUMBER(A12792)),VLOOKUP(A12792,Studies!A:BR,5,FALSE),"")</f>
        <v>Fluconazole</v>
      </c>
      <c r="F12792" s="249" t="str">
        <f>IF(AND(A12792&lt;&gt;"",ISNUMBER(A12792)),VLOOKUP(A12792,Studies!A:BR,6,FALSE),"")</f>
        <v>Plasma</v>
      </c>
      <c r="G12792" s="265">
        <v>1.5</v>
      </c>
      <c r="H12792" s="192" t="s">
        <v>59</v>
      </c>
      <c r="I12792" s="185">
        <v>0.44</v>
      </c>
      <c r="J12792" s="185" t="s">
        <v>956</v>
      </c>
      <c r="K12792" s="185" t="s">
        <v>115</v>
      </c>
      <c r="L12792" s="193">
        <v>0.02</v>
      </c>
      <c r="M12792" s="193" t="s">
        <v>956</v>
      </c>
      <c r="N12792" s="193" t="s">
        <v>946</v>
      </c>
    </row>
    <row r="12793" spans="1:14" x14ac:dyDescent="0.25">
      <c r="A12793" s="181">
        <v>1378</v>
      </c>
      <c r="B12793" s="247" t="str">
        <f>IF(AND(A12793&lt;&gt;"",ISNUMBER(A12793)),VLOOKUP(A12793,Studies!A:BR,2,FALSE),"")</f>
        <v>Shiba 1990</v>
      </c>
      <c r="C12793" s="248" t="str">
        <f>IF(AND(A12793&lt;&gt;"",ISNUMBER(A12793)),VLOOKUP(A12793,Studies!A:BR,3,FALSE),"")</f>
        <v>https://pubmed.ncbi.nlm.nih.gov/2379224/</v>
      </c>
      <c r="D12793" s="248" t="str">
        <f>IF(AND(A12793&lt;&gt;"",ISNUMBER(A12793)),VLOOKUP(A12793,Studies!A:BR,4,FALSE),"")</f>
        <v>Fluconazole oral 25 mg</v>
      </c>
      <c r="E12793" s="248" t="str">
        <f>IF(AND(A12793&lt;&gt;"",ISNUMBER(A12793)),VLOOKUP(A12793,Studies!A:BR,5,FALSE),"")</f>
        <v>Fluconazole</v>
      </c>
      <c r="F12793" s="249" t="str">
        <f>IF(AND(A12793&lt;&gt;"",ISNUMBER(A12793)),VLOOKUP(A12793,Studies!A:BR,6,FALSE),"")</f>
        <v>Plasma</v>
      </c>
      <c r="G12793" s="265">
        <v>2</v>
      </c>
      <c r="H12793" s="192" t="s">
        <v>59</v>
      </c>
      <c r="I12793" s="185">
        <v>0.43</v>
      </c>
      <c r="J12793" s="185" t="s">
        <v>956</v>
      </c>
      <c r="K12793" s="185" t="s">
        <v>115</v>
      </c>
      <c r="L12793" s="193">
        <v>0.01</v>
      </c>
      <c r="M12793" s="193" t="s">
        <v>956</v>
      </c>
      <c r="N12793" s="193" t="s">
        <v>946</v>
      </c>
    </row>
    <row r="12794" spans="1:14" x14ac:dyDescent="0.25">
      <c r="A12794" s="181">
        <v>1378</v>
      </c>
      <c r="B12794" s="247" t="str">
        <f>IF(AND(A12794&lt;&gt;"",ISNUMBER(A12794)),VLOOKUP(A12794,Studies!A:BR,2,FALSE),"")</f>
        <v>Shiba 1990</v>
      </c>
      <c r="C12794" s="248" t="str">
        <f>IF(AND(A12794&lt;&gt;"",ISNUMBER(A12794)),VLOOKUP(A12794,Studies!A:BR,3,FALSE),"")</f>
        <v>https://pubmed.ncbi.nlm.nih.gov/2379224/</v>
      </c>
      <c r="D12794" s="248" t="str">
        <f>IF(AND(A12794&lt;&gt;"",ISNUMBER(A12794)),VLOOKUP(A12794,Studies!A:BR,4,FALSE),"")</f>
        <v>Fluconazole oral 25 mg</v>
      </c>
      <c r="E12794" s="248" t="str">
        <f>IF(AND(A12794&lt;&gt;"",ISNUMBER(A12794)),VLOOKUP(A12794,Studies!A:BR,5,FALSE),"")</f>
        <v>Fluconazole</v>
      </c>
      <c r="F12794" s="249" t="str">
        <f>IF(AND(A12794&lt;&gt;"",ISNUMBER(A12794)),VLOOKUP(A12794,Studies!A:BR,6,FALSE),"")</f>
        <v>Plasma</v>
      </c>
      <c r="G12794" s="265">
        <v>4</v>
      </c>
      <c r="H12794" s="192" t="s">
        <v>59</v>
      </c>
      <c r="I12794" s="185">
        <v>0.4</v>
      </c>
      <c r="J12794" s="185" t="s">
        <v>956</v>
      </c>
      <c r="K12794" s="185" t="s">
        <v>115</v>
      </c>
      <c r="L12794" s="193">
        <v>0.02</v>
      </c>
      <c r="M12794" s="193" t="s">
        <v>956</v>
      </c>
      <c r="N12794" s="193" t="s">
        <v>946</v>
      </c>
    </row>
    <row r="12795" spans="1:14" x14ac:dyDescent="0.25">
      <c r="A12795" s="181">
        <v>1378</v>
      </c>
      <c r="B12795" s="247" t="str">
        <f>IF(AND(A12795&lt;&gt;"",ISNUMBER(A12795)),VLOOKUP(A12795,Studies!A:BR,2,FALSE),"")</f>
        <v>Shiba 1990</v>
      </c>
      <c r="C12795" s="248" t="str">
        <f>IF(AND(A12795&lt;&gt;"",ISNUMBER(A12795)),VLOOKUP(A12795,Studies!A:BR,3,FALSE),"")</f>
        <v>https://pubmed.ncbi.nlm.nih.gov/2379224/</v>
      </c>
      <c r="D12795" s="248" t="str">
        <f>IF(AND(A12795&lt;&gt;"",ISNUMBER(A12795)),VLOOKUP(A12795,Studies!A:BR,4,FALSE),"")</f>
        <v>Fluconazole oral 25 mg</v>
      </c>
      <c r="E12795" s="248" t="str">
        <f>IF(AND(A12795&lt;&gt;"",ISNUMBER(A12795)),VLOOKUP(A12795,Studies!A:BR,5,FALSE),"")</f>
        <v>Fluconazole</v>
      </c>
      <c r="F12795" s="249" t="str">
        <f>IF(AND(A12795&lt;&gt;"",ISNUMBER(A12795)),VLOOKUP(A12795,Studies!A:BR,6,FALSE),"")</f>
        <v>Plasma</v>
      </c>
      <c r="G12795" s="265">
        <v>8</v>
      </c>
      <c r="H12795" s="192" t="s">
        <v>59</v>
      </c>
      <c r="I12795" s="185">
        <v>0.35</v>
      </c>
      <c r="J12795" s="185" t="s">
        <v>956</v>
      </c>
      <c r="K12795" s="185" t="s">
        <v>115</v>
      </c>
      <c r="L12795" s="193">
        <v>0.01</v>
      </c>
      <c r="M12795" s="193" t="s">
        <v>956</v>
      </c>
      <c r="N12795" s="193" t="s">
        <v>946</v>
      </c>
    </row>
    <row r="12796" spans="1:14" x14ac:dyDescent="0.25">
      <c r="A12796" s="181">
        <v>1378</v>
      </c>
      <c r="B12796" s="247" t="str">
        <f>IF(AND(A12796&lt;&gt;"",ISNUMBER(A12796)),VLOOKUP(A12796,Studies!A:BR,2,FALSE),"")</f>
        <v>Shiba 1990</v>
      </c>
      <c r="C12796" s="248" t="str">
        <f>IF(AND(A12796&lt;&gt;"",ISNUMBER(A12796)),VLOOKUP(A12796,Studies!A:BR,3,FALSE),"")</f>
        <v>https://pubmed.ncbi.nlm.nih.gov/2379224/</v>
      </c>
      <c r="D12796" s="248" t="str">
        <f>IF(AND(A12796&lt;&gt;"",ISNUMBER(A12796)),VLOOKUP(A12796,Studies!A:BR,4,FALSE),"")</f>
        <v>Fluconazole oral 25 mg</v>
      </c>
      <c r="E12796" s="248" t="str">
        <f>IF(AND(A12796&lt;&gt;"",ISNUMBER(A12796)),VLOOKUP(A12796,Studies!A:BR,5,FALSE),"")</f>
        <v>Fluconazole</v>
      </c>
      <c r="F12796" s="249" t="str">
        <f>IF(AND(A12796&lt;&gt;"",ISNUMBER(A12796)),VLOOKUP(A12796,Studies!A:BR,6,FALSE),"")</f>
        <v>Plasma</v>
      </c>
      <c r="G12796" s="265">
        <v>12</v>
      </c>
      <c r="H12796" s="192" t="s">
        <v>59</v>
      </c>
      <c r="I12796" s="185">
        <v>0.32</v>
      </c>
      <c r="J12796" s="185" t="s">
        <v>956</v>
      </c>
      <c r="K12796" s="185" t="s">
        <v>115</v>
      </c>
      <c r="L12796" s="193">
        <v>0.01</v>
      </c>
      <c r="M12796" s="193" t="s">
        <v>956</v>
      </c>
      <c r="N12796" s="193" t="s">
        <v>946</v>
      </c>
    </row>
    <row r="12797" spans="1:14" x14ac:dyDescent="0.25">
      <c r="A12797" s="181">
        <v>1378</v>
      </c>
      <c r="B12797" s="247" t="str">
        <f>IF(AND(A12797&lt;&gt;"",ISNUMBER(A12797)),VLOOKUP(A12797,Studies!A:BR,2,FALSE),"")</f>
        <v>Shiba 1990</v>
      </c>
      <c r="C12797" s="248" t="str">
        <f>IF(AND(A12797&lt;&gt;"",ISNUMBER(A12797)),VLOOKUP(A12797,Studies!A:BR,3,FALSE),"")</f>
        <v>https://pubmed.ncbi.nlm.nih.gov/2379224/</v>
      </c>
      <c r="D12797" s="248" t="str">
        <f>IF(AND(A12797&lt;&gt;"",ISNUMBER(A12797)),VLOOKUP(A12797,Studies!A:BR,4,FALSE),"")</f>
        <v>Fluconazole oral 25 mg</v>
      </c>
      <c r="E12797" s="248" t="str">
        <f>IF(AND(A12797&lt;&gt;"",ISNUMBER(A12797)),VLOOKUP(A12797,Studies!A:BR,5,FALSE),"")</f>
        <v>Fluconazole</v>
      </c>
      <c r="F12797" s="249" t="str">
        <f>IF(AND(A12797&lt;&gt;"",ISNUMBER(A12797)),VLOOKUP(A12797,Studies!A:BR,6,FALSE),"")</f>
        <v>Plasma</v>
      </c>
      <c r="G12797" s="265">
        <v>24</v>
      </c>
      <c r="H12797" s="192" t="s">
        <v>59</v>
      </c>
      <c r="I12797" s="185">
        <v>0.25</v>
      </c>
      <c r="J12797" s="185" t="s">
        <v>956</v>
      </c>
      <c r="K12797" s="185" t="s">
        <v>115</v>
      </c>
      <c r="L12797" s="193">
        <v>0.01</v>
      </c>
      <c r="M12797" s="193" t="s">
        <v>956</v>
      </c>
      <c r="N12797" s="193" t="s">
        <v>946</v>
      </c>
    </row>
    <row r="12798" spans="1:14" x14ac:dyDescent="0.25">
      <c r="A12798" s="181">
        <v>1378</v>
      </c>
      <c r="B12798" s="247" t="str">
        <f>IF(AND(A12798&lt;&gt;"",ISNUMBER(A12798)),VLOOKUP(A12798,Studies!A:BR,2,FALSE),"")</f>
        <v>Shiba 1990</v>
      </c>
      <c r="C12798" s="248" t="str">
        <f>IF(AND(A12798&lt;&gt;"",ISNUMBER(A12798)),VLOOKUP(A12798,Studies!A:BR,3,FALSE),"")</f>
        <v>https://pubmed.ncbi.nlm.nih.gov/2379224/</v>
      </c>
      <c r="D12798" s="248" t="str">
        <f>IF(AND(A12798&lt;&gt;"",ISNUMBER(A12798)),VLOOKUP(A12798,Studies!A:BR,4,FALSE),"")</f>
        <v>Fluconazole oral 25 mg</v>
      </c>
      <c r="E12798" s="248" t="str">
        <f>IF(AND(A12798&lt;&gt;"",ISNUMBER(A12798)),VLOOKUP(A12798,Studies!A:BR,5,FALSE),"")</f>
        <v>Fluconazole</v>
      </c>
      <c r="F12798" s="249" t="str">
        <f>IF(AND(A12798&lt;&gt;"",ISNUMBER(A12798)),VLOOKUP(A12798,Studies!A:BR,6,FALSE),"")</f>
        <v>Plasma</v>
      </c>
      <c r="G12798" s="265">
        <v>48</v>
      </c>
      <c r="H12798" s="192" t="s">
        <v>59</v>
      </c>
      <c r="I12798" s="185">
        <v>0.16</v>
      </c>
      <c r="J12798" s="185" t="s">
        <v>956</v>
      </c>
      <c r="K12798" s="185" t="s">
        <v>115</v>
      </c>
      <c r="L12798" s="193">
        <v>0.01</v>
      </c>
      <c r="M12798" s="193" t="s">
        <v>956</v>
      </c>
      <c r="N12798" s="193" t="s">
        <v>946</v>
      </c>
    </row>
    <row r="12799" spans="1:14" x14ac:dyDescent="0.25">
      <c r="A12799" s="181">
        <v>1378</v>
      </c>
      <c r="B12799" s="247" t="str">
        <f>IF(AND(A12799&lt;&gt;"",ISNUMBER(A12799)),VLOOKUP(A12799,Studies!A:BR,2,FALSE),"")</f>
        <v>Shiba 1990</v>
      </c>
      <c r="C12799" s="248" t="str">
        <f>IF(AND(A12799&lt;&gt;"",ISNUMBER(A12799)),VLOOKUP(A12799,Studies!A:BR,3,FALSE),"")</f>
        <v>https://pubmed.ncbi.nlm.nih.gov/2379224/</v>
      </c>
      <c r="D12799" s="248" t="str">
        <f>IF(AND(A12799&lt;&gt;"",ISNUMBER(A12799)),VLOOKUP(A12799,Studies!A:BR,4,FALSE),"")</f>
        <v>Fluconazole oral 25 mg</v>
      </c>
      <c r="E12799" s="248" t="str">
        <f>IF(AND(A12799&lt;&gt;"",ISNUMBER(A12799)),VLOOKUP(A12799,Studies!A:BR,5,FALSE),"")</f>
        <v>Fluconazole</v>
      </c>
      <c r="F12799" s="249" t="str">
        <f>IF(AND(A12799&lt;&gt;"",ISNUMBER(A12799)),VLOOKUP(A12799,Studies!A:BR,6,FALSE),"")</f>
        <v>Plasma</v>
      </c>
      <c r="G12799" s="265">
        <v>72</v>
      </c>
      <c r="H12799" s="192" t="s">
        <v>59</v>
      </c>
      <c r="I12799" s="185">
        <v>0.1</v>
      </c>
      <c r="J12799" s="185" t="s">
        <v>956</v>
      </c>
      <c r="K12799" s="185" t="s">
        <v>115</v>
      </c>
      <c r="L12799" s="193">
        <v>0</v>
      </c>
      <c r="M12799" s="193" t="s">
        <v>956</v>
      </c>
      <c r="N12799" s="193" t="s">
        <v>946</v>
      </c>
    </row>
    <row r="12800" spans="1:14" x14ac:dyDescent="0.25">
      <c r="A12800" s="181">
        <v>1379</v>
      </c>
      <c r="B12800" s="247" t="str">
        <f>IF(AND(A12800&lt;&gt;"",ISNUMBER(A12800)),VLOOKUP(A12800,Studies!A:BR,2,FALSE),"")</f>
        <v>Shiba 1990</v>
      </c>
      <c r="C12800" s="248" t="str">
        <f>IF(AND(A12800&lt;&gt;"",ISNUMBER(A12800)),VLOOKUP(A12800,Studies!A:BR,3,FALSE),"")</f>
        <v>https://pubmed.ncbi.nlm.nih.gov/2379224/</v>
      </c>
      <c r="D12800" s="248" t="str">
        <f>IF(AND(A12800&lt;&gt;"",ISNUMBER(A12800)),VLOOKUP(A12800,Studies!A:BR,4,FALSE),"")</f>
        <v>Fluconazole oral 50 mg</v>
      </c>
      <c r="E12800" s="248" t="str">
        <f>IF(AND(A12800&lt;&gt;"",ISNUMBER(A12800)),VLOOKUP(A12800,Studies!A:BR,5,FALSE),"")</f>
        <v>Fluconazole</v>
      </c>
      <c r="F12800" s="249" t="str">
        <f>IF(AND(A12800&lt;&gt;"",ISNUMBER(A12800)),VLOOKUP(A12800,Studies!A:BR,6,FALSE),"")</f>
        <v>Plasma</v>
      </c>
      <c r="G12800" s="265">
        <v>0.5</v>
      </c>
      <c r="H12800" s="192" t="s">
        <v>59</v>
      </c>
      <c r="I12800" s="185">
        <v>0.23</v>
      </c>
      <c r="J12800" s="185" t="s">
        <v>956</v>
      </c>
      <c r="K12800" s="185" t="s">
        <v>115</v>
      </c>
      <c r="L12800" s="193">
        <v>0.06</v>
      </c>
      <c r="M12800" s="193" t="s">
        <v>956</v>
      </c>
      <c r="N12800" s="193" t="s">
        <v>946</v>
      </c>
    </row>
    <row r="12801" spans="1:14" x14ac:dyDescent="0.25">
      <c r="A12801" s="181">
        <v>1379</v>
      </c>
      <c r="B12801" s="247" t="str">
        <f>IF(AND(A12801&lt;&gt;"",ISNUMBER(A12801)),VLOOKUP(A12801,Studies!A:BR,2,FALSE),"")</f>
        <v>Shiba 1990</v>
      </c>
      <c r="C12801" s="248" t="str">
        <f>IF(AND(A12801&lt;&gt;"",ISNUMBER(A12801)),VLOOKUP(A12801,Studies!A:BR,3,FALSE),"")</f>
        <v>https://pubmed.ncbi.nlm.nih.gov/2379224/</v>
      </c>
      <c r="D12801" s="248" t="str">
        <f>IF(AND(A12801&lt;&gt;"",ISNUMBER(A12801)),VLOOKUP(A12801,Studies!A:BR,4,FALSE),"")</f>
        <v>Fluconazole oral 50 mg</v>
      </c>
      <c r="E12801" s="248" t="str">
        <f>IF(AND(A12801&lt;&gt;"",ISNUMBER(A12801)),VLOOKUP(A12801,Studies!A:BR,5,FALSE),"")</f>
        <v>Fluconazole</v>
      </c>
      <c r="F12801" s="249" t="str">
        <f>IF(AND(A12801&lt;&gt;"",ISNUMBER(A12801)),VLOOKUP(A12801,Studies!A:BR,6,FALSE),"")</f>
        <v>Plasma</v>
      </c>
      <c r="G12801" s="265">
        <v>1</v>
      </c>
      <c r="H12801" s="192" t="s">
        <v>59</v>
      </c>
      <c r="I12801" s="185">
        <v>0.76</v>
      </c>
      <c r="J12801" s="185" t="s">
        <v>956</v>
      </c>
      <c r="K12801" s="185" t="s">
        <v>115</v>
      </c>
      <c r="L12801" s="193">
        <v>0.09</v>
      </c>
      <c r="M12801" s="193" t="s">
        <v>956</v>
      </c>
      <c r="N12801" s="193" t="s">
        <v>946</v>
      </c>
    </row>
    <row r="12802" spans="1:14" x14ac:dyDescent="0.25">
      <c r="A12802" s="181">
        <v>1379</v>
      </c>
      <c r="B12802" s="247" t="str">
        <f>IF(AND(A12802&lt;&gt;"",ISNUMBER(A12802)),VLOOKUP(A12802,Studies!A:BR,2,FALSE),"")</f>
        <v>Shiba 1990</v>
      </c>
      <c r="C12802" s="248" t="str">
        <f>IF(AND(A12802&lt;&gt;"",ISNUMBER(A12802)),VLOOKUP(A12802,Studies!A:BR,3,FALSE),"")</f>
        <v>https://pubmed.ncbi.nlm.nih.gov/2379224/</v>
      </c>
      <c r="D12802" s="248" t="str">
        <f>IF(AND(A12802&lt;&gt;"",ISNUMBER(A12802)),VLOOKUP(A12802,Studies!A:BR,4,FALSE),"")</f>
        <v>Fluconazole oral 50 mg</v>
      </c>
      <c r="E12802" s="248" t="str">
        <f>IF(AND(A12802&lt;&gt;"",ISNUMBER(A12802)),VLOOKUP(A12802,Studies!A:BR,5,FALSE),"")</f>
        <v>Fluconazole</v>
      </c>
      <c r="F12802" s="249" t="str">
        <f>IF(AND(A12802&lt;&gt;"",ISNUMBER(A12802)),VLOOKUP(A12802,Studies!A:BR,6,FALSE),"")</f>
        <v>Plasma</v>
      </c>
      <c r="G12802" s="265">
        <v>1.5</v>
      </c>
      <c r="H12802" s="192" t="s">
        <v>59</v>
      </c>
      <c r="I12802" s="185">
        <v>0.84</v>
      </c>
      <c r="J12802" s="185" t="s">
        <v>956</v>
      </c>
      <c r="K12802" s="185" t="s">
        <v>115</v>
      </c>
      <c r="L12802" s="193">
        <v>0.03</v>
      </c>
      <c r="M12802" s="193" t="s">
        <v>956</v>
      </c>
      <c r="N12802" s="193" t="s">
        <v>946</v>
      </c>
    </row>
    <row r="12803" spans="1:14" x14ac:dyDescent="0.25">
      <c r="A12803" s="181">
        <v>1379</v>
      </c>
      <c r="B12803" s="247" t="str">
        <f>IF(AND(A12803&lt;&gt;"",ISNUMBER(A12803)),VLOOKUP(A12803,Studies!A:BR,2,FALSE),"")</f>
        <v>Shiba 1990</v>
      </c>
      <c r="C12803" s="248" t="str">
        <f>IF(AND(A12803&lt;&gt;"",ISNUMBER(A12803)),VLOOKUP(A12803,Studies!A:BR,3,FALSE),"")</f>
        <v>https://pubmed.ncbi.nlm.nih.gov/2379224/</v>
      </c>
      <c r="D12803" s="248" t="str">
        <f>IF(AND(A12803&lt;&gt;"",ISNUMBER(A12803)),VLOOKUP(A12803,Studies!A:BR,4,FALSE),"")</f>
        <v>Fluconazole oral 50 mg</v>
      </c>
      <c r="E12803" s="248" t="str">
        <f>IF(AND(A12803&lt;&gt;"",ISNUMBER(A12803)),VLOOKUP(A12803,Studies!A:BR,5,FALSE),"")</f>
        <v>Fluconazole</v>
      </c>
      <c r="F12803" s="249" t="str">
        <f>IF(AND(A12803&lt;&gt;"",ISNUMBER(A12803)),VLOOKUP(A12803,Studies!A:BR,6,FALSE),"")</f>
        <v>Plasma</v>
      </c>
      <c r="G12803" s="265">
        <v>2</v>
      </c>
      <c r="H12803" s="192" t="s">
        <v>59</v>
      </c>
      <c r="I12803" s="185">
        <v>0.82</v>
      </c>
      <c r="J12803" s="185" t="s">
        <v>956</v>
      </c>
      <c r="K12803" s="185" t="s">
        <v>115</v>
      </c>
      <c r="L12803" s="193">
        <v>0.02</v>
      </c>
      <c r="M12803" s="193" t="s">
        <v>956</v>
      </c>
      <c r="N12803" s="193" t="s">
        <v>946</v>
      </c>
    </row>
    <row r="12804" spans="1:14" x14ac:dyDescent="0.25">
      <c r="A12804" s="181">
        <v>1379</v>
      </c>
      <c r="B12804" s="247" t="str">
        <f>IF(AND(A12804&lt;&gt;"",ISNUMBER(A12804)),VLOOKUP(A12804,Studies!A:BR,2,FALSE),"")</f>
        <v>Shiba 1990</v>
      </c>
      <c r="C12804" s="248" t="str">
        <f>IF(AND(A12804&lt;&gt;"",ISNUMBER(A12804)),VLOOKUP(A12804,Studies!A:BR,3,FALSE),"")</f>
        <v>https://pubmed.ncbi.nlm.nih.gov/2379224/</v>
      </c>
      <c r="D12804" s="248" t="str">
        <f>IF(AND(A12804&lt;&gt;"",ISNUMBER(A12804)),VLOOKUP(A12804,Studies!A:BR,4,FALSE),"")</f>
        <v>Fluconazole oral 50 mg</v>
      </c>
      <c r="E12804" s="248" t="str">
        <f>IF(AND(A12804&lt;&gt;"",ISNUMBER(A12804)),VLOOKUP(A12804,Studies!A:BR,5,FALSE),"")</f>
        <v>Fluconazole</v>
      </c>
      <c r="F12804" s="249" t="str">
        <f>IF(AND(A12804&lt;&gt;"",ISNUMBER(A12804)),VLOOKUP(A12804,Studies!A:BR,6,FALSE),"")</f>
        <v>Plasma</v>
      </c>
      <c r="G12804" s="265">
        <v>4</v>
      </c>
      <c r="H12804" s="192" t="s">
        <v>59</v>
      </c>
      <c r="I12804" s="185">
        <v>0.75</v>
      </c>
      <c r="J12804" s="185" t="s">
        <v>956</v>
      </c>
      <c r="K12804" s="185" t="s">
        <v>115</v>
      </c>
      <c r="L12804" s="193">
        <v>0.02</v>
      </c>
      <c r="M12804" s="193" t="s">
        <v>956</v>
      </c>
      <c r="N12804" s="193" t="s">
        <v>946</v>
      </c>
    </row>
    <row r="12805" spans="1:14" x14ac:dyDescent="0.25">
      <c r="A12805" s="181">
        <v>1379</v>
      </c>
      <c r="B12805" s="247" t="str">
        <f>IF(AND(A12805&lt;&gt;"",ISNUMBER(A12805)),VLOOKUP(A12805,Studies!A:BR,2,FALSE),"")</f>
        <v>Shiba 1990</v>
      </c>
      <c r="C12805" s="248" t="str">
        <f>IF(AND(A12805&lt;&gt;"",ISNUMBER(A12805)),VLOOKUP(A12805,Studies!A:BR,3,FALSE),"")</f>
        <v>https://pubmed.ncbi.nlm.nih.gov/2379224/</v>
      </c>
      <c r="D12805" s="248" t="str">
        <f>IF(AND(A12805&lt;&gt;"",ISNUMBER(A12805)),VLOOKUP(A12805,Studies!A:BR,4,FALSE),"")</f>
        <v>Fluconazole oral 50 mg</v>
      </c>
      <c r="E12805" s="248" t="str">
        <f>IF(AND(A12805&lt;&gt;"",ISNUMBER(A12805)),VLOOKUP(A12805,Studies!A:BR,5,FALSE),"")</f>
        <v>Fluconazole</v>
      </c>
      <c r="F12805" s="249" t="str">
        <f>IF(AND(A12805&lt;&gt;"",ISNUMBER(A12805)),VLOOKUP(A12805,Studies!A:BR,6,FALSE),"")</f>
        <v>Plasma</v>
      </c>
      <c r="G12805" s="265">
        <v>8</v>
      </c>
      <c r="H12805" s="192" t="s">
        <v>59</v>
      </c>
      <c r="I12805" s="185">
        <v>0.68</v>
      </c>
      <c r="J12805" s="185" t="s">
        <v>956</v>
      </c>
      <c r="K12805" s="185" t="s">
        <v>115</v>
      </c>
      <c r="L12805" s="193">
        <v>0.01</v>
      </c>
      <c r="M12805" s="193" t="s">
        <v>956</v>
      </c>
      <c r="N12805" s="193" t="s">
        <v>946</v>
      </c>
    </row>
    <row r="12806" spans="1:14" x14ac:dyDescent="0.25">
      <c r="A12806" s="181">
        <v>1379</v>
      </c>
      <c r="B12806" s="247" t="str">
        <f>IF(AND(A12806&lt;&gt;"",ISNUMBER(A12806)),VLOOKUP(A12806,Studies!A:BR,2,FALSE),"")</f>
        <v>Shiba 1990</v>
      </c>
      <c r="C12806" s="248" t="str">
        <f>IF(AND(A12806&lt;&gt;"",ISNUMBER(A12806)),VLOOKUP(A12806,Studies!A:BR,3,FALSE),"")</f>
        <v>https://pubmed.ncbi.nlm.nih.gov/2379224/</v>
      </c>
      <c r="D12806" s="248" t="str">
        <f>IF(AND(A12806&lt;&gt;"",ISNUMBER(A12806)),VLOOKUP(A12806,Studies!A:BR,4,FALSE),"")</f>
        <v>Fluconazole oral 50 mg</v>
      </c>
      <c r="E12806" s="248" t="str">
        <f>IF(AND(A12806&lt;&gt;"",ISNUMBER(A12806)),VLOOKUP(A12806,Studies!A:BR,5,FALSE),"")</f>
        <v>Fluconazole</v>
      </c>
      <c r="F12806" s="249" t="str">
        <f>IF(AND(A12806&lt;&gt;"",ISNUMBER(A12806)),VLOOKUP(A12806,Studies!A:BR,6,FALSE),"")</f>
        <v>Plasma</v>
      </c>
      <c r="G12806" s="265">
        <v>12</v>
      </c>
      <c r="H12806" s="192" t="s">
        <v>59</v>
      </c>
      <c r="I12806" s="185">
        <v>0.6</v>
      </c>
      <c r="J12806" s="185" t="s">
        <v>956</v>
      </c>
      <c r="K12806" s="185" t="s">
        <v>115</v>
      </c>
      <c r="L12806" s="193">
        <v>0.01</v>
      </c>
      <c r="M12806" s="193" t="s">
        <v>956</v>
      </c>
      <c r="N12806" s="193" t="s">
        <v>946</v>
      </c>
    </row>
    <row r="12807" spans="1:14" x14ac:dyDescent="0.25">
      <c r="A12807" s="181">
        <v>1379</v>
      </c>
      <c r="B12807" s="247" t="str">
        <f>IF(AND(A12807&lt;&gt;"",ISNUMBER(A12807)),VLOOKUP(A12807,Studies!A:BR,2,FALSE),"")</f>
        <v>Shiba 1990</v>
      </c>
      <c r="C12807" s="248" t="str">
        <f>IF(AND(A12807&lt;&gt;"",ISNUMBER(A12807)),VLOOKUP(A12807,Studies!A:BR,3,FALSE),"")</f>
        <v>https://pubmed.ncbi.nlm.nih.gov/2379224/</v>
      </c>
      <c r="D12807" s="248" t="str">
        <f>IF(AND(A12807&lt;&gt;"",ISNUMBER(A12807)),VLOOKUP(A12807,Studies!A:BR,4,FALSE),"")</f>
        <v>Fluconazole oral 50 mg</v>
      </c>
      <c r="E12807" s="248" t="str">
        <f>IF(AND(A12807&lt;&gt;"",ISNUMBER(A12807)),VLOOKUP(A12807,Studies!A:BR,5,FALSE),"")</f>
        <v>Fluconazole</v>
      </c>
      <c r="F12807" s="249" t="str">
        <f>IF(AND(A12807&lt;&gt;"",ISNUMBER(A12807)),VLOOKUP(A12807,Studies!A:BR,6,FALSE),"")</f>
        <v>Plasma</v>
      </c>
      <c r="G12807" s="265">
        <v>24</v>
      </c>
      <c r="H12807" s="192" t="s">
        <v>59</v>
      </c>
      <c r="I12807" s="185">
        <v>0.47</v>
      </c>
      <c r="J12807" s="185" t="s">
        <v>956</v>
      </c>
      <c r="K12807" s="185" t="s">
        <v>115</v>
      </c>
      <c r="L12807" s="193">
        <v>0.02</v>
      </c>
      <c r="M12807" s="193" t="s">
        <v>956</v>
      </c>
      <c r="N12807" s="193" t="s">
        <v>946</v>
      </c>
    </row>
    <row r="12808" spans="1:14" x14ac:dyDescent="0.25">
      <c r="A12808" s="181">
        <v>1379</v>
      </c>
      <c r="B12808" s="247" t="str">
        <f>IF(AND(A12808&lt;&gt;"",ISNUMBER(A12808)),VLOOKUP(A12808,Studies!A:BR,2,FALSE),"")</f>
        <v>Shiba 1990</v>
      </c>
      <c r="C12808" s="248" t="str">
        <f>IF(AND(A12808&lt;&gt;"",ISNUMBER(A12808)),VLOOKUP(A12808,Studies!A:BR,3,FALSE),"")</f>
        <v>https://pubmed.ncbi.nlm.nih.gov/2379224/</v>
      </c>
      <c r="D12808" s="248" t="str">
        <f>IF(AND(A12808&lt;&gt;"",ISNUMBER(A12808)),VLOOKUP(A12808,Studies!A:BR,4,FALSE),"")</f>
        <v>Fluconazole oral 50 mg</v>
      </c>
      <c r="E12808" s="248" t="str">
        <f>IF(AND(A12808&lt;&gt;"",ISNUMBER(A12808)),VLOOKUP(A12808,Studies!A:BR,5,FALSE),"")</f>
        <v>Fluconazole</v>
      </c>
      <c r="F12808" s="249" t="str">
        <f>IF(AND(A12808&lt;&gt;"",ISNUMBER(A12808)),VLOOKUP(A12808,Studies!A:BR,6,FALSE),"")</f>
        <v>Plasma</v>
      </c>
      <c r="G12808" s="265">
        <v>48</v>
      </c>
      <c r="H12808" s="192" t="s">
        <v>59</v>
      </c>
      <c r="I12808" s="185">
        <v>0.26</v>
      </c>
      <c r="J12808" s="185" t="s">
        <v>956</v>
      </c>
      <c r="K12808" s="185" t="s">
        <v>115</v>
      </c>
      <c r="L12808" s="193">
        <v>0.02</v>
      </c>
      <c r="M12808" s="193" t="s">
        <v>956</v>
      </c>
      <c r="N12808" s="193" t="s">
        <v>946</v>
      </c>
    </row>
    <row r="12809" spans="1:14" x14ac:dyDescent="0.25">
      <c r="A12809" s="181">
        <v>1379</v>
      </c>
      <c r="B12809" s="247" t="str">
        <f>IF(AND(A12809&lt;&gt;"",ISNUMBER(A12809)),VLOOKUP(A12809,Studies!A:BR,2,FALSE),"")</f>
        <v>Shiba 1990</v>
      </c>
      <c r="C12809" s="248" t="str">
        <f>IF(AND(A12809&lt;&gt;"",ISNUMBER(A12809)),VLOOKUP(A12809,Studies!A:BR,3,FALSE),"")</f>
        <v>https://pubmed.ncbi.nlm.nih.gov/2379224/</v>
      </c>
      <c r="D12809" s="248" t="str">
        <f>IF(AND(A12809&lt;&gt;"",ISNUMBER(A12809)),VLOOKUP(A12809,Studies!A:BR,4,FALSE),"")</f>
        <v>Fluconazole oral 50 mg</v>
      </c>
      <c r="E12809" s="248" t="str">
        <f>IF(AND(A12809&lt;&gt;"",ISNUMBER(A12809)),VLOOKUP(A12809,Studies!A:BR,5,FALSE),"")</f>
        <v>Fluconazole</v>
      </c>
      <c r="F12809" s="249" t="str">
        <f>IF(AND(A12809&lt;&gt;"",ISNUMBER(A12809)),VLOOKUP(A12809,Studies!A:BR,6,FALSE),"")</f>
        <v>Plasma</v>
      </c>
      <c r="G12809" s="265">
        <v>72</v>
      </c>
      <c r="H12809" s="192" t="s">
        <v>59</v>
      </c>
      <c r="I12809" s="185">
        <v>0.17</v>
      </c>
      <c r="J12809" s="185" t="s">
        <v>956</v>
      </c>
      <c r="K12809" s="185" t="s">
        <v>115</v>
      </c>
      <c r="L12809" s="193">
        <v>0.02</v>
      </c>
      <c r="M12809" s="193" t="s">
        <v>956</v>
      </c>
      <c r="N12809" s="193" t="s">
        <v>946</v>
      </c>
    </row>
    <row r="12810" spans="1:14" x14ac:dyDescent="0.25">
      <c r="A12810" s="181">
        <v>1380</v>
      </c>
      <c r="B12810" s="247" t="str">
        <f>IF(AND(A12810&lt;&gt;"",ISNUMBER(A12810)),VLOOKUP(A12810,Studies!A:BR,2,FALSE),"")</f>
        <v>Shiba 1990</v>
      </c>
      <c r="C12810" s="248" t="str">
        <f>IF(AND(A12810&lt;&gt;"",ISNUMBER(A12810)),VLOOKUP(A12810,Studies!A:BR,3,FALSE),"")</f>
        <v>https://pubmed.ncbi.nlm.nih.gov/2379224/</v>
      </c>
      <c r="D12810" s="248" t="str">
        <f>IF(AND(A12810&lt;&gt;"",ISNUMBER(A12810)),VLOOKUP(A12810,Studies!A:BR,4,FALSE),"")</f>
        <v>Fluconazole oral 100 mg</v>
      </c>
      <c r="E12810" s="248" t="str">
        <f>IF(AND(A12810&lt;&gt;"",ISNUMBER(A12810)),VLOOKUP(A12810,Studies!A:BR,5,FALSE),"")</f>
        <v>Fluconazole</v>
      </c>
      <c r="F12810" s="249" t="str">
        <f>IF(AND(A12810&lt;&gt;"",ISNUMBER(A12810)),VLOOKUP(A12810,Studies!A:BR,6,FALSE),"")</f>
        <v>Plasma</v>
      </c>
      <c r="G12810" s="265">
        <v>0.5</v>
      </c>
      <c r="H12810" s="192" t="s">
        <v>59</v>
      </c>
      <c r="I12810" s="185">
        <v>1.1499999999999999</v>
      </c>
      <c r="J12810" s="185" t="s">
        <v>956</v>
      </c>
      <c r="K12810" s="185" t="s">
        <v>115</v>
      </c>
      <c r="L12810" s="193">
        <v>0.33</v>
      </c>
      <c r="M12810" s="193" t="s">
        <v>956</v>
      </c>
      <c r="N12810" s="193" t="s">
        <v>946</v>
      </c>
    </row>
    <row r="12811" spans="1:14" x14ac:dyDescent="0.25">
      <c r="A12811" s="181">
        <v>1380</v>
      </c>
      <c r="B12811" s="247" t="str">
        <f>IF(AND(A12811&lt;&gt;"",ISNUMBER(A12811)),VLOOKUP(A12811,Studies!A:BR,2,FALSE),"")</f>
        <v>Shiba 1990</v>
      </c>
      <c r="C12811" s="248" t="str">
        <f>IF(AND(A12811&lt;&gt;"",ISNUMBER(A12811)),VLOOKUP(A12811,Studies!A:BR,3,FALSE),"")</f>
        <v>https://pubmed.ncbi.nlm.nih.gov/2379224/</v>
      </c>
      <c r="D12811" s="248" t="str">
        <f>IF(AND(A12811&lt;&gt;"",ISNUMBER(A12811)),VLOOKUP(A12811,Studies!A:BR,4,FALSE),"")</f>
        <v>Fluconazole oral 100 mg</v>
      </c>
      <c r="E12811" s="248" t="str">
        <f>IF(AND(A12811&lt;&gt;"",ISNUMBER(A12811)),VLOOKUP(A12811,Studies!A:BR,5,FALSE),"")</f>
        <v>Fluconazole</v>
      </c>
      <c r="F12811" s="249" t="str">
        <f>IF(AND(A12811&lt;&gt;"",ISNUMBER(A12811)),VLOOKUP(A12811,Studies!A:BR,6,FALSE),"")</f>
        <v>Plasma</v>
      </c>
      <c r="G12811" s="265">
        <v>1</v>
      </c>
      <c r="H12811" s="192" t="s">
        <v>59</v>
      </c>
      <c r="I12811" s="185">
        <v>1.66</v>
      </c>
      <c r="J12811" s="185" t="s">
        <v>956</v>
      </c>
      <c r="K12811" s="185" t="s">
        <v>115</v>
      </c>
      <c r="L12811" s="193">
        <v>0.09</v>
      </c>
      <c r="M12811" s="193" t="s">
        <v>956</v>
      </c>
      <c r="N12811" s="193" t="s">
        <v>946</v>
      </c>
    </row>
    <row r="12812" spans="1:14" x14ac:dyDescent="0.25">
      <c r="A12812" s="181">
        <v>1380</v>
      </c>
      <c r="B12812" s="247" t="str">
        <f>IF(AND(A12812&lt;&gt;"",ISNUMBER(A12812)),VLOOKUP(A12812,Studies!A:BR,2,FALSE),"")</f>
        <v>Shiba 1990</v>
      </c>
      <c r="C12812" s="248" t="str">
        <f>IF(AND(A12812&lt;&gt;"",ISNUMBER(A12812)),VLOOKUP(A12812,Studies!A:BR,3,FALSE),"")</f>
        <v>https://pubmed.ncbi.nlm.nih.gov/2379224/</v>
      </c>
      <c r="D12812" s="248" t="str">
        <f>IF(AND(A12812&lt;&gt;"",ISNUMBER(A12812)),VLOOKUP(A12812,Studies!A:BR,4,FALSE),"")</f>
        <v>Fluconazole oral 100 mg</v>
      </c>
      <c r="E12812" s="248" t="str">
        <f>IF(AND(A12812&lt;&gt;"",ISNUMBER(A12812)),VLOOKUP(A12812,Studies!A:BR,5,FALSE),"")</f>
        <v>Fluconazole</v>
      </c>
      <c r="F12812" s="249" t="str">
        <f>IF(AND(A12812&lt;&gt;"",ISNUMBER(A12812)),VLOOKUP(A12812,Studies!A:BR,6,FALSE),"")</f>
        <v>Plasma</v>
      </c>
      <c r="G12812" s="265">
        <v>1.5</v>
      </c>
      <c r="H12812" s="192" t="s">
        <v>59</v>
      </c>
      <c r="I12812" s="185">
        <v>1.87</v>
      </c>
      <c r="J12812" s="185" t="s">
        <v>956</v>
      </c>
      <c r="K12812" s="185" t="s">
        <v>115</v>
      </c>
      <c r="L12812" s="193">
        <v>0.09</v>
      </c>
      <c r="M12812" s="193" t="s">
        <v>956</v>
      </c>
      <c r="N12812" s="193" t="s">
        <v>946</v>
      </c>
    </row>
    <row r="12813" spans="1:14" x14ac:dyDescent="0.25">
      <c r="A12813" s="181">
        <v>1380</v>
      </c>
      <c r="B12813" s="247" t="str">
        <f>IF(AND(A12813&lt;&gt;"",ISNUMBER(A12813)),VLOOKUP(A12813,Studies!A:BR,2,FALSE),"")</f>
        <v>Shiba 1990</v>
      </c>
      <c r="C12813" s="248" t="str">
        <f>IF(AND(A12813&lt;&gt;"",ISNUMBER(A12813)),VLOOKUP(A12813,Studies!A:BR,3,FALSE),"")</f>
        <v>https://pubmed.ncbi.nlm.nih.gov/2379224/</v>
      </c>
      <c r="D12813" s="248" t="str">
        <f>IF(AND(A12813&lt;&gt;"",ISNUMBER(A12813)),VLOOKUP(A12813,Studies!A:BR,4,FALSE),"")</f>
        <v>Fluconazole oral 100 mg</v>
      </c>
      <c r="E12813" s="248" t="str">
        <f>IF(AND(A12813&lt;&gt;"",ISNUMBER(A12813)),VLOOKUP(A12813,Studies!A:BR,5,FALSE),"")</f>
        <v>Fluconazole</v>
      </c>
      <c r="F12813" s="249" t="str">
        <f>IF(AND(A12813&lt;&gt;"",ISNUMBER(A12813)),VLOOKUP(A12813,Studies!A:BR,6,FALSE),"")</f>
        <v>Plasma</v>
      </c>
      <c r="G12813" s="265">
        <v>2</v>
      </c>
      <c r="H12813" s="192" t="s">
        <v>59</v>
      </c>
      <c r="I12813" s="185">
        <v>1.79</v>
      </c>
      <c r="J12813" s="185" t="s">
        <v>956</v>
      </c>
      <c r="K12813" s="185" t="s">
        <v>115</v>
      </c>
      <c r="L12813" s="193">
        <v>0.05</v>
      </c>
      <c r="M12813" s="193" t="s">
        <v>956</v>
      </c>
      <c r="N12813" s="193" t="s">
        <v>946</v>
      </c>
    </row>
    <row r="12814" spans="1:14" x14ac:dyDescent="0.25">
      <c r="A12814" s="181">
        <v>1380</v>
      </c>
      <c r="B12814" s="247" t="str">
        <f>IF(AND(A12814&lt;&gt;"",ISNUMBER(A12814)),VLOOKUP(A12814,Studies!A:BR,2,FALSE),"")</f>
        <v>Shiba 1990</v>
      </c>
      <c r="C12814" s="248" t="str">
        <f>IF(AND(A12814&lt;&gt;"",ISNUMBER(A12814)),VLOOKUP(A12814,Studies!A:BR,3,FALSE),"")</f>
        <v>https://pubmed.ncbi.nlm.nih.gov/2379224/</v>
      </c>
      <c r="D12814" s="248" t="str">
        <f>IF(AND(A12814&lt;&gt;"",ISNUMBER(A12814)),VLOOKUP(A12814,Studies!A:BR,4,FALSE),"")</f>
        <v>Fluconazole oral 100 mg</v>
      </c>
      <c r="E12814" s="248" t="str">
        <f>IF(AND(A12814&lt;&gt;"",ISNUMBER(A12814)),VLOOKUP(A12814,Studies!A:BR,5,FALSE),"")</f>
        <v>Fluconazole</v>
      </c>
      <c r="F12814" s="249" t="str">
        <f>IF(AND(A12814&lt;&gt;"",ISNUMBER(A12814)),VLOOKUP(A12814,Studies!A:BR,6,FALSE),"")</f>
        <v>Plasma</v>
      </c>
      <c r="G12814" s="265">
        <v>4</v>
      </c>
      <c r="H12814" s="192" t="s">
        <v>59</v>
      </c>
      <c r="I12814" s="185">
        <v>1.72</v>
      </c>
      <c r="J12814" s="185" t="s">
        <v>956</v>
      </c>
      <c r="K12814" s="185" t="s">
        <v>115</v>
      </c>
      <c r="L12814" s="193">
        <v>0.06</v>
      </c>
      <c r="M12814" s="193" t="s">
        <v>956</v>
      </c>
      <c r="N12814" s="193" t="s">
        <v>946</v>
      </c>
    </row>
    <row r="12815" spans="1:14" x14ac:dyDescent="0.25">
      <c r="A12815" s="181">
        <v>1380</v>
      </c>
      <c r="B12815" s="247" t="str">
        <f>IF(AND(A12815&lt;&gt;"",ISNUMBER(A12815)),VLOOKUP(A12815,Studies!A:BR,2,FALSE),"")</f>
        <v>Shiba 1990</v>
      </c>
      <c r="C12815" s="248" t="str">
        <f>IF(AND(A12815&lt;&gt;"",ISNUMBER(A12815)),VLOOKUP(A12815,Studies!A:BR,3,FALSE),"")</f>
        <v>https://pubmed.ncbi.nlm.nih.gov/2379224/</v>
      </c>
      <c r="D12815" s="248" t="str">
        <f>IF(AND(A12815&lt;&gt;"",ISNUMBER(A12815)),VLOOKUP(A12815,Studies!A:BR,4,FALSE),"")</f>
        <v>Fluconazole oral 100 mg</v>
      </c>
      <c r="E12815" s="248" t="str">
        <f>IF(AND(A12815&lt;&gt;"",ISNUMBER(A12815)),VLOOKUP(A12815,Studies!A:BR,5,FALSE),"")</f>
        <v>Fluconazole</v>
      </c>
      <c r="F12815" s="249" t="str">
        <f>IF(AND(A12815&lt;&gt;"",ISNUMBER(A12815)),VLOOKUP(A12815,Studies!A:BR,6,FALSE),"")</f>
        <v>Plasma</v>
      </c>
      <c r="G12815" s="265">
        <v>8</v>
      </c>
      <c r="H12815" s="192" t="s">
        <v>59</v>
      </c>
      <c r="I12815" s="185">
        <v>1.47</v>
      </c>
      <c r="J12815" s="185" t="s">
        <v>956</v>
      </c>
      <c r="K12815" s="185" t="s">
        <v>115</v>
      </c>
      <c r="L12815" s="193">
        <v>0.04</v>
      </c>
      <c r="M12815" s="193" t="s">
        <v>956</v>
      </c>
      <c r="N12815" s="193" t="s">
        <v>946</v>
      </c>
    </row>
    <row r="12816" spans="1:14" x14ac:dyDescent="0.25">
      <c r="A12816" s="181">
        <v>1380</v>
      </c>
      <c r="B12816" s="247" t="str">
        <f>IF(AND(A12816&lt;&gt;"",ISNUMBER(A12816)),VLOOKUP(A12816,Studies!A:BR,2,FALSE),"")</f>
        <v>Shiba 1990</v>
      </c>
      <c r="C12816" s="248" t="str">
        <f>IF(AND(A12816&lt;&gt;"",ISNUMBER(A12816)),VLOOKUP(A12816,Studies!A:BR,3,FALSE),"")</f>
        <v>https://pubmed.ncbi.nlm.nih.gov/2379224/</v>
      </c>
      <c r="D12816" s="248" t="str">
        <f>IF(AND(A12816&lt;&gt;"",ISNUMBER(A12816)),VLOOKUP(A12816,Studies!A:BR,4,FALSE),"")</f>
        <v>Fluconazole oral 100 mg</v>
      </c>
      <c r="E12816" s="248" t="str">
        <f>IF(AND(A12816&lt;&gt;"",ISNUMBER(A12816)),VLOOKUP(A12816,Studies!A:BR,5,FALSE),"")</f>
        <v>Fluconazole</v>
      </c>
      <c r="F12816" s="249" t="str">
        <f>IF(AND(A12816&lt;&gt;"",ISNUMBER(A12816)),VLOOKUP(A12816,Studies!A:BR,6,FALSE),"")</f>
        <v>Plasma</v>
      </c>
      <c r="G12816" s="265">
        <v>12</v>
      </c>
      <c r="H12816" s="192" t="s">
        <v>59</v>
      </c>
      <c r="I12816" s="185">
        <v>1.32</v>
      </c>
      <c r="J12816" s="185" t="s">
        <v>956</v>
      </c>
      <c r="K12816" s="185" t="s">
        <v>115</v>
      </c>
      <c r="L12816" s="193">
        <v>0.04</v>
      </c>
      <c r="M12816" s="193" t="s">
        <v>956</v>
      </c>
      <c r="N12816" s="193" t="s">
        <v>946</v>
      </c>
    </row>
    <row r="12817" spans="1:14" x14ac:dyDescent="0.25">
      <c r="A12817" s="181">
        <v>1380</v>
      </c>
      <c r="B12817" s="247" t="str">
        <f>IF(AND(A12817&lt;&gt;"",ISNUMBER(A12817)),VLOOKUP(A12817,Studies!A:BR,2,FALSE),"")</f>
        <v>Shiba 1990</v>
      </c>
      <c r="C12817" s="248" t="str">
        <f>IF(AND(A12817&lt;&gt;"",ISNUMBER(A12817)),VLOOKUP(A12817,Studies!A:BR,3,FALSE),"")</f>
        <v>https://pubmed.ncbi.nlm.nih.gov/2379224/</v>
      </c>
      <c r="D12817" s="248" t="str">
        <f>IF(AND(A12817&lt;&gt;"",ISNUMBER(A12817)),VLOOKUP(A12817,Studies!A:BR,4,FALSE),"")</f>
        <v>Fluconazole oral 100 mg</v>
      </c>
      <c r="E12817" s="248" t="str">
        <f>IF(AND(A12817&lt;&gt;"",ISNUMBER(A12817)),VLOOKUP(A12817,Studies!A:BR,5,FALSE),"")</f>
        <v>Fluconazole</v>
      </c>
      <c r="F12817" s="249" t="str">
        <f>IF(AND(A12817&lt;&gt;"",ISNUMBER(A12817)),VLOOKUP(A12817,Studies!A:BR,6,FALSE),"")</f>
        <v>Plasma</v>
      </c>
      <c r="G12817" s="265">
        <v>24</v>
      </c>
      <c r="H12817" s="192" t="s">
        <v>59</v>
      </c>
      <c r="I12817" s="185">
        <v>1.04</v>
      </c>
      <c r="J12817" s="185" t="s">
        <v>956</v>
      </c>
      <c r="K12817" s="185" t="s">
        <v>115</v>
      </c>
      <c r="L12817" s="193">
        <v>0.02</v>
      </c>
      <c r="M12817" s="193" t="s">
        <v>956</v>
      </c>
      <c r="N12817" s="193" t="s">
        <v>946</v>
      </c>
    </row>
    <row r="12818" spans="1:14" x14ac:dyDescent="0.25">
      <c r="A12818" s="181">
        <v>1380</v>
      </c>
      <c r="B12818" s="247" t="str">
        <f>IF(AND(A12818&lt;&gt;"",ISNUMBER(A12818)),VLOOKUP(A12818,Studies!A:BR,2,FALSE),"")</f>
        <v>Shiba 1990</v>
      </c>
      <c r="C12818" s="248" t="str">
        <f>IF(AND(A12818&lt;&gt;"",ISNUMBER(A12818)),VLOOKUP(A12818,Studies!A:BR,3,FALSE),"")</f>
        <v>https://pubmed.ncbi.nlm.nih.gov/2379224/</v>
      </c>
      <c r="D12818" s="248" t="str">
        <f>IF(AND(A12818&lt;&gt;"",ISNUMBER(A12818)),VLOOKUP(A12818,Studies!A:BR,4,FALSE),"")</f>
        <v>Fluconazole oral 100 mg</v>
      </c>
      <c r="E12818" s="248" t="str">
        <f>IF(AND(A12818&lt;&gt;"",ISNUMBER(A12818)),VLOOKUP(A12818,Studies!A:BR,5,FALSE),"")</f>
        <v>Fluconazole</v>
      </c>
      <c r="F12818" s="249" t="str">
        <f>IF(AND(A12818&lt;&gt;"",ISNUMBER(A12818)),VLOOKUP(A12818,Studies!A:BR,6,FALSE),"")</f>
        <v>Plasma</v>
      </c>
      <c r="G12818" s="265">
        <v>48</v>
      </c>
      <c r="H12818" s="192" t="s">
        <v>59</v>
      </c>
      <c r="I12818" s="185">
        <v>0.66</v>
      </c>
      <c r="J12818" s="185" t="s">
        <v>956</v>
      </c>
      <c r="K12818" s="185" t="s">
        <v>115</v>
      </c>
      <c r="L12818" s="193">
        <v>0.03</v>
      </c>
      <c r="M12818" s="193" t="s">
        <v>956</v>
      </c>
      <c r="N12818" s="193" t="s">
        <v>946</v>
      </c>
    </row>
    <row r="12819" spans="1:14" x14ac:dyDescent="0.25">
      <c r="A12819" s="181">
        <v>1380</v>
      </c>
      <c r="B12819" s="247" t="str">
        <f>IF(AND(A12819&lt;&gt;"",ISNUMBER(A12819)),VLOOKUP(A12819,Studies!A:BR,2,FALSE),"")</f>
        <v>Shiba 1990</v>
      </c>
      <c r="C12819" s="248" t="str">
        <f>IF(AND(A12819&lt;&gt;"",ISNUMBER(A12819)),VLOOKUP(A12819,Studies!A:BR,3,FALSE),"")</f>
        <v>https://pubmed.ncbi.nlm.nih.gov/2379224/</v>
      </c>
      <c r="D12819" s="248" t="str">
        <f>IF(AND(A12819&lt;&gt;"",ISNUMBER(A12819)),VLOOKUP(A12819,Studies!A:BR,4,FALSE),"")</f>
        <v>Fluconazole oral 100 mg</v>
      </c>
      <c r="E12819" s="248" t="str">
        <f>IF(AND(A12819&lt;&gt;"",ISNUMBER(A12819)),VLOOKUP(A12819,Studies!A:BR,5,FALSE),"")</f>
        <v>Fluconazole</v>
      </c>
      <c r="F12819" s="249" t="str">
        <f>IF(AND(A12819&lt;&gt;"",ISNUMBER(A12819)),VLOOKUP(A12819,Studies!A:BR,6,FALSE),"")</f>
        <v>Plasma</v>
      </c>
      <c r="G12819" s="265">
        <v>72</v>
      </c>
      <c r="H12819" s="192" t="s">
        <v>59</v>
      </c>
      <c r="I12819" s="185">
        <v>0.44</v>
      </c>
      <c r="J12819" s="185" t="s">
        <v>956</v>
      </c>
      <c r="K12819" s="185" t="s">
        <v>115</v>
      </c>
      <c r="L12819" s="193">
        <v>0.04</v>
      </c>
      <c r="M12819" s="193" t="s">
        <v>956</v>
      </c>
      <c r="N12819" s="193" t="s">
        <v>946</v>
      </c>
    </row>
    <row r="12820" spans="1:14" x14ac:dyDescent="0.25">
      <c r="A12820" s="30">
        <v>1381</v>
      </c>
      <c r="B12820" s="247" t="str">
        <f>IF(AND(A12820&lt;&gt;"",ISNUMBER(A12820)),VLOOKUP(A12820,Studies!A:BR,2,FALSE),"")</f>
        <v>Shiba 1990</v>
      </c>
      <c r="C12820" s="248" t="str">
        <f>IF(AND(A12820&lt;&gt;"",ISNUMBER(A12820)),VLOOKUP(A12820,Studies!A:BR,3,FALSE),"")</f>
        <v>https://pubmed.ncbi.nlm.nih.gov/2379224/</v>
      </c>
      <c r="D12820" s="248" t="str">
        <f>IF(AND(A12820&lt;&gt;"",ISNUMBER(A12820)),VLOOKUP(A12820,Studies!A:BR,4,FALSE),"")</f>
        <v>Fluconazole oral 25 mg urine</v>
      </c>
      <c r="E12820" s="248" t="str">
        <f>IF(AND(A12820&lt;&gt;"",ISNUMBER(A12820)),VLOOKUP(A12820,Studies!A:BR,5,FALSE),"")</f>
        <v>Fluconazole</v>
      </c>
      <c r="F12820" s="249" t="str">
        <f>IF(AND(A12820&lt;&gt;"",ISNUMBER(A12820)),VLOOKUP(A12820,Studies!A:BR,6,FALSE),"")</f>
        <v>Urine</v>
      </c>
      <c r="G12820" s="265">
        <v>2</v>
      </c>
      <c r="H12820" s="192" t="s">
        <v>59</v>
      </c>
      <c r="I12820" s="185">
        <v>3.1</v>
      </c>
      <c r="J12820" s="185" t="s">
        <v>446</v>
      </c>
      <c r="K12820" s="185" t="s">
        <v>115</v>
      </c>
      <c r="L12820" s="193">
        <v>0.2</v>
      </c>
      <c r="M12820" s="52" t="s">
        <v>446</v>
      </c>
      <c r="N12820" s="193" t="s">
        <v>946</v>
      </c>
    </row>
    <row r="12821" spans="1:14" x14ac:dyDescent="0.25">
      <c r="A12821" s="181">
        <v>1381</v>
      </c>
      <c r="B12821" s="247" t="str">
        <f>IF(AND(A12821&lt;&gt;"",ISNUMBER(A12821)),VLOOKUP(A12821,Studies!A:BR,2,FALSE),"")</f>
        <v>Shiba 1990</v>
      </c>
      <c r="C12821" s="248" t="str">
        <f>IF(AND(A12821&lt;&gt;"",ISNUMBER(A12821)),VLOOKUP(A12821,Studies!A:BR,3,FALSE),"")</f>
        <v>https://pubmed.ncbi.nlm.nih.gov/2379224/</v>
      </c>
      <c r="D12821" s="248" t="str">
        <f>IF(AND(A12821&lt;&gt;"",ISNUMBER(A12821)),VLOOKUP(A12821,Studies!A:BR,4,FALSE),"")</f>
        <v>Fluconazole oral 25 mg urine</v>
      </c>
      <c r="E12821" s="248" t="str">
        <f>IF(AND(A12821&lt;&gt;"",ISNUMBER(A12821)),VLOOKUP(A12821,Studies!A:BR,5,FALSE),"")</f>
        <v>Fluconazole</v>
      </c>
      <c r="F12821" s="249" t="str">
        <f>IF(AND(A12821&lt;&gt;"",ISNUMBER(A12821)),VLOOKUP(A12821,Studies!A:BR,6,FALSE),"")</f>
        <v>Urine</v>
      </c>
      <c r="G12821" s="265">
        <v>4</v>
      </c>
      <c r="H12821" s="192" t="s">
        <v>59</v>
      </c>
      <c r="I12821" s="185">
        <v>6.4</v>
      </c>
      <c r="J12821" s="185" t="s">
        <v>446</v>
      </c>
      <c r="K12821" s="185" t="s">
        <v>115</v>
      </c>
      <c r="L12821" s="193">
        <v>0.3</v>
      </c>
      <c r="M12821" s="193" t="s">
        <v>446</v>
      </c>
      <c r="N12821" s="193" t="s">
        <v>946</v>
      </c>
    </row>
    <row r="12822" spans="1:14" x14ac:dyDescent="0.25">
      <c r="A12822" s="181">
        <v>1381</v>
      </c>
      <c r="B12822" s="247" t="str">
        <f>IF(AND(A12822&lt;&gt;"",ISNUMBER(A12822)),VLOOKUP(A12822,Studies!A:BR,2,FALSE),"")</f>
        <v>Shiba 1990</v>
      </c>
      <c r="C12822" s="248" t="str">
        <f>IF(AND(A12822&lt;&gt;"",ISNUMBER(A12822)),VLOOKUP(A12822,Studies!A:BR,3,FALSE),"")</f>
        <v>https://pubmed.ncbi.nlm.nih.gov/2379224/</v>
      </c>
      <c r="D12822" s="248" t="str">
        <f>IF(AND(A12822&lt;&gt;"",ISNUMBER(A12822)),VLOOKUP(A12822,Studies!A:BR,4,FALSE),"")</f>
        <v>Fluconazole oral 25 mg urine</v>
      </c>
      <c r="E12822" s="248" t="str">
        <f>IF(AND(A12822&lt;&gt;"",ISNUMBER(A12822)),VLOOKUP(A12822,Studies!A:BR,5,FALSE),"")</f>
        <v>Fluconazole</v>
      </c>
      <c r="F12822" s="249" t="str">
        <f>IF(AND(A12822&lt;&gt;"",ISNUMBER(A12822)),VLOOKUP(A12822,Studies!A:BR,6,FALSE),"")</f>
        <v>Urine</v>
      </c>
      <c r="G12822" s="265">
        <v>8</v>
      </c>
      <c r="H12822" s="192" t="s">
        <v>59</v>
      </c>
      <c r="I12822" s="185">
        <v>11.2</v>
      </c>
      <c r="J12822" s="185" t="s">
        <v>446</v>
      </c>
      <c r="K12822" s="185" t="s">
        <v>115</v>
      </c>
      <c r="L12822" s="193">
        <v>0.4</v>
      </c>
      <c r="M12822" s="193" t="s">
        <v>446</v>
      </c>
      <c r="N12822" s="193" t="s">
        <v>946</v>
      </c>
    </row>
    <row r="12823" spans="1:14" x14ac:dyDescent="0.25">
      <c r="A12823" s="181">
        <v>1381</v>
      </c>
      <c r="B12823" s="247" t="str">
        <f>IF(AND(A12823&lt;&gt;"",ISNUMBER(A12823)),VLOOKUP(A12823,Studies!A:BR,2,FALSE),"")</f>
        <v>Shiba 1990</v>
      </c>
      <c r="C12823" s="248" t="str">
        <f>IF(AND(A12823&lt;&gt;"",ISNUMBER(A12823)),VLOOKUP(A12823,Studies!A:BR,3,FALSE),"")</f>
        <v>https://pubmed.ncbi.nlm.nih.gov/2379224/</v>
      </c>
      <c r="D12823" s="248" t="str">
        <f>IF(AND(A12823&lt;&gt;"",ISNUMBER(A12823)),VLOOKUP(A12823,Studies!A:BR,4,FALSE),"")</f>
        <v>Fluconazole oral 25 mg urine</v>
      </c>
      <c r="E12823" s="248" t="str">
        <f>IF(AND(A12823&lt;&gt;"",ISNUMBER(A12823)),VLOOKUP(A12823,Studies!A:BR,5,FALSE),"")</f>
        <v>Fluconazole</v>
      </c>
      <c r="F12823" s="249" t="str">
        <f>IF(AND(A12823&lt;&gt;"",ISNUMBER(A12823)),VLOOKUP(A12823,Studies!A:BR,6,FALSE),"")</f>
        <v>Urine</v>
      </c>
      <c r="G12823" s="265">
        <v>12</v>
      </c>
      <c r="H12823" s="192" t="s">
        <v>59</v>
      </c>
      <c r="I12823" s="185">
        <v>16.100000000000001</v>
      </c>
      <c r="J12823" s="185" t="s">
        <v>446</v>
      </c>
      <c r="K12823" s="185" t="s">
        <v>115</v>
      </c>
      <c r="L12823" s="193">
        <v>0.6</v>
      </c>
      <c r="M12823" s="193" t="s">
        <v>446</v>
      </c>
      <c r="N12823" s="193" t="s">
        <v>946</v>
      </c>
    </row>
    <row r="12824" spans="1:14" x14ac:dyDescent="0.25">
      <c r="A12824" s="181">
        <v>1381</v>
      </c>
      <c r="B12824" s="247" t="str">
        <f>IF(AND(A12824&lt;&gt;"",ISNUMBER(A12824)),VLOOKUP(A12824,Studies!A:BR,2,FALSE),"")</f>
        <v>Shiba 1990</v>
      </c>
      <c r="C12824" s="248" t="str">
        <f>IF(AND(A12824&lt;&gt;"",ISNUMBER(A12824)),VLOOKUP(A12824,Studies!A:BR,3,FALSE),"")</f>
        <v>https://pubmed.ncbi.nlm.nih.gov/2379224/</v>
      </c>
      <c r="D12824" s="248" t="str">
        <f>IF(AND(A12824&lt;&gt;"",ISNUMBER(A12824)),VLOOKUP(A12824,Studies!A:BR,4,FALSE),"")</f>
        <v>Fluconazole oral 25 mg urine</v>
      </c>
      <c r="E12824" s="248" t="str">
        <f>IF(AND(A12824&lt;&gt;"",ISNUMBER(A12824)),VLOOKUP(A12824,Studies!A:BR,5,FALSE),"")</f>
        <v>Fluconazole</v>
      </c>
      <c r="F12824" s="249" t="str">
        <f>IF(AND(A12824&lt;&gt;"",ISNUMBER(A12824)),VLOOKUP(A12824,Studies!A:BR,6,FALSE),"")</f>
        <v>Urine</v>
      </c>
      <c r="G12824" s="265">
        <v>24</v>
      </c>
      <c r="H12824" s="192" t="s">
        <v>59</v>
      </c>
      <c r="I12824" s="185">
        <v>27.7</v>
      </c>
      <c r="J12824" s="185" t="s">
        <v>446</v>
      </c>
      <c r="K12824" s="185" t="s">
        <v>115</v>
      </c>
      <c r="L12824" s="193">
        <v>1.1000000000000001</v>
      </c>
      <c r="M12824" s="193" t="s">
        <v>446</v>
      </c>
      <c r="N12824" s="193" t="s">
        <v>946</v>
      </c>
    </row>
    <row r="12825" spans="1:14" x14ac:dyDescent="0.25">
      <c r="A12825" s="181">
        <v>1381</v>
      </c>
      <c r="B12825" s="247" t="str">
        <f>IF(AND(A12825&lt;&gt;"",ISNUMBER(A12825)),VLOOKUP(A12825,Studies!A:BR,2,FALSE),"")</f>
        <v>Shiba 1990</v>
      </c>
      <c r="C12825" s="248" t="str">
        <f>IF(AND(A12825&lt;&gt;"",ISNUMBER(A12825)),VLOOKUP(A12825,Studies!A:BR,3,FALSE),"")</f>
        <v>https://pubmed.ncbi.nlm.nih.gov/2379224/</v>
      </c>
      <c r="D12825" s="248" t="str">
        <f>IF(AND(A12825&lt;&gt;"",ISNUMBER(A12825)),VLOOKUP(A12825,Studies!A:BR,4,FALSE),"")</f>
        <v>Fluconazole oral 25 mg urine</v>
      </c>
      <c r="E12825" s="248" t="str">
        <f>IF(AND(A12825&lt;&gt;"",ISNUMBER(A12825)),VLOOKUP(A12825,Studies!A:BR,5,FALSE),"")</f>
        <v>Fluconazole</v>
      </c>
      <c r="F12825" s="249" t="str">
        <f>IF(AND(A12825&lt;&gt;"",ISNUMBER(A12825)),VLOOKUP(A12825,Studies!A:BR,6,FALSE),"")</f>
        <v>Urine</v>
      </c>
      <c r="G12825" s="265">
        <v>48</v>
      </c>
      <c r="H12825" s="192" t="s">
        <v>59</v>
      </c>
      <c r="I12825" s="185">
        <v>45.6</v>
      </c>
      <c r="J12825" s="185" t="s">
        <v>446</v>
      </c>
      <c r="K12825" s="185" t="s">
        <v>115</v>
      </c>
      <c r="L12825" s="193">
        <v>1.9</v>
      </c>
      <c r="M12825" s="193" t="s">
        <v>446</v>
      </c>
      <c r="N12825" s="193" t="s">
        <v>946</v>
      </c>
    </row>
    <row r="12826" spans="1:14" x14ac:dyDescent="0.25">
      <c r="A12826" s="181">
        <v>1381</v>
      </c>
      <c r="B12826" s="247" t="str">
        <f>IF(AND(A12826&lt;&gt;"",ISNUMBER(A12826)),VLOOKUP(A12826,Studies!A:BR,2,FALSE),"")</f>
        <v>Shiba 1990</v>
      </c>
      <c r="C12826" s="248" t="str">
        <f>IF(AND(A12826&lt;&gt;"",ISNUMBER(A12826)),VLOOKUP(A12826,Studies!A:BR,3,FALSE),"")</f>
        <v>https://pubmed.ncbi.nlm.nih.gov/2379224/</v>
      </c>
      <c r="D12826" s="248" t="str">
        <f>IF(AND(A12826&lt;&gt;"",ISNUMBER(A12826)),VLOOKUP(A12826,Studies!A:BR,4,FALSE),"")</f>
        <v>Fluconazole oral 25 mg urine</v>
      </c>
      <c r="E12826" s="248" t="str">
        <f>IF(AND(A12826&lt;&gt;"",ISNUMBER(A12826)),VLOOKUP(A12826,Studies!A:BR,5,FALSE),"")</f>
        <v>Fluconazole</v>
      </c>
      <c r="F12826" s="249" t="str">
        <f>IF(AND(A12826&lt;&gt;"",ISNUMBER(A12826)),VLOOKUP(A12826,Studies!A:BR,6,FALSE),"")</f>
        <v>Urine</v>
      </c>
      <c r="G12826" s="265">
        <v>72</v>
      </c>
      <c r="H12826" s="192" t="s">
        <v>59</v>
      </c>
      <c r="I12826" s="185">
        <v>57.4</v>
      </c>
      <c r="J12826" s="185" t="s">
        <v>446</v>
      </c>
      <c r="K12826" s="185" t="s">
        <v>115</v>
      </c>
      <c r="L12826" s="193">
        <v>1.8</v>
      </c>
      <c r="M12826" s="193" t="s">
        <v>446</v>
      </c>
      <c r="N12826" s="193" t="s">
        <v>946</v>
      </c>
    </row>
    <row r="12827" spans="1:14" x14ac:dyDescent="0.25">
      <c r="A12827" s="181">
        <v>1381</v>
      </c>
      <c r="B12827" s="247" t="str">
        <f>IF(AND(A12827&lt;&gt;"",ISNUMBER(A12827)),VLOOKUP(A12827,Studies!A:BR,2,FALSE),"")</f>
        <v>Shiba 1990</v>
      </c>
      <c r="C12827" s="248" t="str">
        <f>IF(AND(A12827&lt;&gt;"",ISNUMBER(A12827)),VLOOKUP(A12827,Studies!A:BR,3,FALSE),"")</f>
        <v>https://pubmed.ncbi.nlm.nih.gov/2379224/</v>
      </c>
      <c r="D12827" s="248" t="str">
        <f>IF(AND(A12827&lt;&gt;"",ISNUMBER(A12827)),VLOOKUP(A12827,Studies!A:BR,4,FALSE),"")</f>
        <v>Fluconazole oral 25 mg urine</v>
      </c>
      <c r="E12827" s="248" t="str">
        <f>IF(AND(A12827&lt;&gt;"",ISNUMBER(A12827)),VLOOKUP(A12827,Studies!A:BR,5,FALSE),"")</f>
        <v>Fluconazole</v>
      </c>
      <c r="F12827" s="249" t="str">
        <f>IF(AND(A12827&lt;&gt;"",ISNUMBER(A12827)),VLOOKUP(A12827,Studies!A:BR,6,FALSE),"")</f>
        <v>Urine</v>
      </c>
      <c r="G12827" s="265">
        <v>96</v>
      </c>
      <c r="H12827" s="192" t="s">
        <v>59</v>
      </c>
      <c r="I12827" s="185">
        <v>65</v>
      </c>
      <c r="J12827" s="185" t="s">
        <v>446</v>
      </c>
      <c r="K12827" s="185" t="s">
        <v>115</v>
      </c>
      <c r="L12827" s="193">
        <v>1.7</v>
      </c>
      <c r="M12827" s="193" t="s">
        <v>446</v>
      </c>
      <c r="N12827" s="193" t="s">
        <v>946</v>
      </c>
    </row>
    <row r="12828" spans="1:14" x14ac:dyDescent="0.25">
      <c r="A12828" s="181">
        <v>1381</v>
      </c>
      <c r="B12828" s="247" t="str">
        <f>IF(AND(A12828&lt;&gt;"",ISNUMBER(A12828)),VLOOKUP(A12828,Studies!A:BR,2,FALSE),"")</f>
        <v>Shiba 1990</v>
      </c>
      <c r="C12828" s="248" t="str">
        <f>IF(AND(A12828&lt;&gt;"",ISNUMBER(A12828)),VLOOKUP(A12828,Studies!A:BR,3,FALSE),"")</f>
        <v>https://pubmed.ncbi.nlm.nih.gov/2379224/</v>
      </c>
      <c r="D12828" s="248" t="str">
        <f>IF(AND(A12828&lt;&gt;"",ISNUMBER(A12828)),VLOOKUP(A12828,Studies!A:BR,4,FALSE),"")</f>
        <v>Fluconazole oral 25 mg urine</v>
      </c>
      <c r="E12828" s="248" t="str">
        <f>IF(AND(A12828&lt;&gt;"",ISNUMBER(A12828)),VLOOKUP(A12828,Studies!A:BR,5,FALSE),"")</f>
        <v>Fluconazole</v>
      </c>
      <c r="F12828" s="249" t="str">
        <f>IF(AND(A12828&lt;&gt;"",ISNUMBER(A12828)),VLOOKUP(A12828,Studies!A:BR,6,FALSE),"")</f>
        <v>Urine</v>
      </c>
      <c r="G12828" s="265">
        <v>120</v>
      </c>
      <c r="H12828" s="192" t="s">
        <v>59</v>
      </c>
      <c r="I12828" s="185">
        <v>69.3</v>
      </c>
      <c r="J12828" s="185" t="s">
        <v>446</v>
      </c>
      <c r="K12828" s="185" t="s">
        <v>115</v>
      </c>
      <c r="L12828" s="193">
        <v>1.7</v>
      </c>
      <c r="M12828" s="193" t="s">
        <v>446</v>
      </c>
      <c r="N12828" s="193" t="s">
        <v>946</v>
      </c>
    </row>
    <row r="12829" spans="1:14" x14ac:dyDescent="0.25">
      <c r="A12829" s="30">
        <v>1382</v>
      </c>
      <c r="B12829" s="247" t="str">
        <f>IF(AND(A12829&lt;&gt;"",ISNUMBER(A12829)),VLOOKUP(A12829,Studies!A:BR,2,FALSE),"")</f>
        <v>Shiba 1990</v>
      </c>
      <c r="C12829" s="248" t="str">
        <f>IF(AND(A12829&lt;&gt;"",ISNUMBER(A12829)),VLOOKUP(A12829,Studies!A:BR,3,FALSE),"")</f>
        <v>https://pubmed.ncbi.nlm.nih.gov/2379224/</v>
      </c>
      <c r="D12829" s="248" t="str">
        <f>IF(AND(A12829&lt;&gt;"",ISNUMBER(A12829)),VLOOKUP(A12829,Studies!A:BR,4,FALSE),"")</f>
        <v>Fluconazole oral 50 mg urine</v>
      </c>
      <c r="E12829" s="248" t="str">
        <f>IF(AND(A12829&lt;&gt;"",ISNUMBER(A12829)),VLOOKUP(A12829,Studies!A:BR,5,FALSE),"")</f>
        <v>Fluconazole</v>
      </c>
      <c r="F12829" s="249" t="str">
        <f>IF(AND(A12829&lt;&gt;"",ISNUMBER(A12829)),VLOOKUP(A12829,Studies!A:BR,6,FALSE),"")</f>
        <v>Urine</v>
      </c>
      <c r="G12829" s="265">
        <v>2</v>
      </c>
      <c r="H12829" s="192" t="s">
        <v>59</v>
      </c>
      <c r="I12829" s="185">
        <v>2.1</v>
      </c>
      <c r="J12829" s="185" t="s">
        <v>446</v>
      </c>
      <c r="K12829" s="185" t="s">
        <v>115</v>
      </c>
      <c r="L12829" s="193">
        <v>0.3</v>
      </c>
      <c r="M12829" s="193" t="s">
        <v>446</v>
      </c>
      <c r="N12829" s="193" t="s">
        <v>946</v>
      </c>
    </row>
    <row r="12830" spans="1:14" x14ac:dyDescent="0.25">
      <c r="A12830" s="181">
        <v>1382</v>
      </c>
      <c r="B12830" s="247" t="str">
        <f>IF(AND(A12830&lt;&gt;"",ISNUMBER(A12830)),VLOOKUP(A12830,Studies!A:BR,2,FALSE),"")</f>
        <v>Shiba 1990</v>
      </c>
      <c r="C12830" s="248" t="str">
        <f>IF(AND(A12830&lt;&gt;"",ISNUMBER(A12830)),VLOOKUP(A12830,Studies!A:BR,3,FALSE),"")</f>
        <v>https://pubmed.ncbi.nlm.nih.gov/2379224/</v>
      </c>
      <c r="D12830" s="248" t="str">
        <f>IF(AND(A12830&lt;&gt;"",ISNUMBER(A12830)),VLOOKUP(A12830,Studies!A:BR,4,FALSE),"")</f>
        <v>Fluconazole oral 50 mg urine</v>
      </c>
      <c r="E12830" s="248" t="str">
        <f>IF(AND(A12830&lt;&gt;"",ISNUMBER(A12830)),VLOOKUP(A12830,Studies!A:BR,5,FALSE),"")</f>
        <v>Fluconazole</v>
      </c>
      <c r="F12830" s="249" t="str">
        <f>IF(AND(A12830&lt;&gt;"",ISNUMBER(A12830)),VLOOKUP(A12830,Studies!A:BR,6,FALSE),"")</f>
        <v>Urine</v>
      </c>
      <c r="G12830" s="265">
        <v>4</v>
      </c>
      <c r="H12830" s="192" t="s">
        <v>59</v>
      </c>
      <c r="I12830" s="185">
        <v>4.8</v>
      </c>
      <c r="J12830" s="185" t="s">
        <v>446</v>
      </c>
      <c r="K12830" s="185" t="s">
        <v>115</v>
      </c>
      <c r="L12830" s="193">
        <v>0.5</v>
      </c>
      <c r="M12830" s="193" t="s">
        <v>446</v>
      </c>
      <c r="N12830" s="193" t="s">
        <v>946</v>
      </c>
    </row>
    <row r="12831" spans="1:14" x14ac:dyDescent="0.25">
      <c r="A12831" s="181">
        <v>1382</v>
      </c>
      <c r="B12831" s="247" t="str">
        <f>IF(AND(A12831&lt;&gt;"",ISNUMBER(A12831)),VLOOKUP(A12831,Studies!A:BR,2,FALSE),"")</f>
        <v>Shiba 1990</v>
      </c>
      <c r="C12831" s="248" t="str">
        <f>IF(AND(A12831&lt;&gt;"",ISNUMBER(A12831)),VLOOKUP(A12831,Studies!A:BR,3,FALSE),"")</f>
        <v>https://pubmed.ncbi.nlm.nih.gov/2379224/</v>
      </c>
      <c r="D12831" s="248" t="str">
        <f>IF(AND(A12831&lt;&gt;"",ISNUMBER(A12831)),VLOOKUP(A12831,Studies!A:BR,4,FALSE),"")</f>
        <v>Fluconazole oral 50 mg urine</v>
      </c>
      <c r="E12831" s="248" t="str">
        <f>IF(AND(A12831&lt;&gt;"",ISNUMBER(A12831)),VLOOKUP(A12831,Studies!A:BR,5,FALSE),"")</f>
        <v>Fluconazole</v>
      </c>
      <c r="F12831" s="249" t="str">
        <f>IF(AND(A12831&lt;&gt;"",ISNUMBER(A12831)),VLOOKUP(A12831,Studies!A:BR,6,FALSE),"")</f>
        <v>Urine</v>
      </c>
      <c r="G12831" s="265">
        <v>8</v>
      </c>
      <c r="H12831" s="192" t="s">
        <v>59</v>
      </c>
      <c r="I12831" s="185">
        <v>9.6999999999999993</v>
      </c>
      <c r="J12831" s="185" t="s">
        <v>446</v>
      </c>
      <c r="K12831" s="185" t="s">
        <v>115</v>
      </c>
      <c r="L12831" s="193">
        <v>0.8</v>
      </c>
      <c r="M12831" s="193" t="s">
        <v>446</v>
      </c>
      <c r="N12831" s="193" t="s">
        <v>946</v>
      </c>
    </row>
    <row r="12832" spans="1:14" x14ac:dyDescent="0.25">
      <c r="A12832" s="181">
        <v>1382</v>
      </c>
      <c r="B12832" s="247" t="str">
        <f>IF(AND(A12832&lt;&gt;"",ISNUMBER(A12832)),VLOOKUP(A12832,Studies!A:BR,2,FALSE),"")</f>
        <v>Shiba 1990</v>
      </c>
      <c r="C12832" s="248" t="str">
        <f>IF(AND(A12832&lt;&gt;"",ISNUMBER(A12832)),VLOOKUP(A12832,Studies!A:BR,3,FALSE),"")</f>
        <v>https://pubmed.ncbi.nlm.nih.gov/2379224/</v>
      </c>
      <c r="D12832" s="248" t="str">
        <f>IF(AND(A12832&lt;&gt;"",ISNUMBER(A12832)),VLOOKUP(A12832,Studies!A:BR,4,FALSE),"")</f>
        <v>Fluconazole oral 50 mg urine</v>
      </c>
      <c r="E12832" s="248" t="str">
        <f>IF(AND(A12832&lt;&gt;"",ISNUMBER(A12832)),VLOOKUP(A12832,Studies!A:BR,5,FALSE),"")</f>
        <v>Fluconazole</v>
      </c>
      <c r="F12832" s="249" t="str">
        <f>IF(AND(A12832&lt;&gt;"",ISNUMBER(A12832)),VLOOKUP(A12832,Studies!A:BR,6,FALSE),"")</f>
        <v>Urine</v>
      </c>
      <c r="G12832" s="265">
        <v>12</v>
      </c>
      <c r="H12832" s="192" t="s">
        <v>59</v>
      </c>
      <c r="I12832" s="185">
        <v>14.5</v>
      </c>
      <c r="J12832" s="185" t="s">
        <v>446</v>
      </c>
      <c r="K12832" s="185" t="s">
        <v>115</v>
      </c>
      <c r="L12832" s="193">
        <v>0.8</v>
      </c>
      <c r="M12832" s="193" t="s">
        <v>446</v>
      </c>
      <c r="N12832" s="193" t="s">
        <v>946</v>
      </c>
    </row>
    <row r="12833" spans="1:14" x14ac:dyDescent="0.25">
      <c r="A12833" s="181">
        <v>1382</v>
      </c>
      <c r="B12833" s="247" t="str">
        <f>IF(AND(A12833&lt;&gt;"",ISNUMBER(A12833)),VLOOKUP(A12833,Studies!A:BR,2,FALSE),"")</f>
        <v>Shiba 1990</v>
      </c>
      <c r="C12833" s="248" t="str">
        <f>IF(AND(A12833&lt;&gt;"",ISNUMBER(A12833)),VLOOKUP(A12833,Studies!A:BR,3,FALSE),"")</f>
        <v>https://pubmed.ncbi.nlm.nih.gov/2379224/</v>
      </c>
      <c r="D12833" s="248" t="str">
        <f>IF(AND(A12833&lt;&gt;"",ISNUMBER(A12833)),VLOOKUP(A12833,Studies!A:BR,4,FALSE),"")</f>
        <v>Fluconazole oral 50 mg urine</v>
      </c>
      <c r="E12833" s="248" t="str">
        <f>IF(AND(A12833&lt;&gt;"",ISNUMBER(A12833)),VLOOKUP(A12833,Studies!A:BR,5,FALSE),"")</f>
        <v>Fluconazole</v>
      </c>
      <c r="F12833" s="249" t="str">
        <f>IF(AND(A12833&lt;&gt;"",ISNUMBER(A12833)),VLOOKUP(A12833,Studies!A:BR,6,FALSE),"")</f>
        <v>Urine</v>
      </c>
      <c r="G12833" s="265">
        <v>24</v>
      </c>
      <c r="H12833" s="192" t="s">
        <v>59</v>
      </c>
      <c r="I12833" s="185">
        <v>26.8</v>
      </c>
      <c r="J12833" s="185" t="s">
        <v>446</v>
      </c>
      <c r="K12833" s="185" t="s">
        <v>115</v>
      </c>
      <c r="L12833" s="193">
        <v>2</v>
      </c>
      <c r="M12833" s="193" t="s">
        <v>446</v>
      </c>
      <c r="N12833" s="193" t="s">
        <v>946</v>
      </c>
    </row>
    <row r="12834" spans="1:14" x14ac:dyDescent="0.25">
      <c r="A12834" s="181">
        <v>1382</v>
      </c>
      <c r="B12834" s="247" t="str">
        <f>IF(AND(A12834&lt;&gt;"",ISNUMBER(A12834)),VLOOKUP(A12834,Studies!A:BR,2,FALSE),"")</f>
        <v>Shiba 1990</v>
      </c>
      <c r="C12834" s="248" t="str">
        <f>IF(AND(A12834&lt;&gt;"",ISNUMBER(A12834)),VLOOKUP(A12834,Studies!A:BR,3,FALSE),"")</f>
        <v>https://pubmed.ncbi.nlm.nih.gov/2379224/</v>
      </c>
      <c r="D12834" s="248" t="str">
        <f>IF(AND(A12834&lt;&gt;"",ISNUMBER(A12834)),VLOOKUP(A12834,Studies!A:BR,4,FALSE),"")</f>
        <v>Fluconazole oral 50 mg urine</v>
      </c>
      <c r="E12834" s="248" t="str">
        <f>IF(AND(A12834&lt;&gt;"",ISNUMBER(A12834)),VLOOKUP(A12834,Studies!A:BR,5,FALSE),"")</f>
        <v>Fluconazole</v>
      </c>
      <c r="F12834" s="249" t="str">
        <f>IF(AND(A12834&lt;&gt;"",ISNUMBER(A12834)),VLOOKUP(A12834,Studies!A:BR,6,FALSE),"")</f>
        <v>Urine</v>
      </c>
      <c r="G12834" s="265">
        <v>48</v>
      </c>
      <c r="H12834" s="192" t="s">
        <v>59</v>
      </c>
      <c r="I12834" s="185">
        <v>44.7</v>
      </c>
      <c r="J12834" s="185" t="s">
        <v>446</v>
      </c>
      <c r="K12834" s="185" t="s">
        <v>115</v>
      </c>
      <c r="L12834" s="193">
        <v>2.4</v>
      </c>
      <c r="M12834" s="193" t="s">
        <v>446</v>
      </c>
      <c r="N12834" s="193" t="s">
        <v>946</v>
      </c>
    </row>
    <row r="12835" spans="1:14" x14ac:dyDescent="0.25">
      <c r="A12835" s="181">
        <v>1382</v>
      </c>
      <c r="B12835" s="247" t="str">
        <f>IF(AND(A12835&lt;&gt;"",ISNUMBER(A12835)),VLOOKUP(A12835,Studies!A:BR,2,FALSE),"")</f>
        <v>Shiba 1990</v>
      </c>
      <c r="C12835" s="248" t="str">
        <f>IF(AND(A12835&lt;&gt;"",ISNUMBER(A12835)),VLOOKUP(A12835,Studies!A:BR,3,FALSE),"")</f>
        <v>https://pubmed.ncbi.nlm.nih.gov/2379224/</v>
      </c>
      <c r="D12835" s="248" t="str">
        <f>IF(AND(A12835&lt;&gt;"",ISNUMBER(A12835)),VLOOKUP(A12835,Studies!A:BR,4,FALSE),"")</f>
        <v>Fluconazole oral 50 mg urine</v>
      </c>
      <c r="E12835" s="248" t="str">
        <f>IF(AND(A12835&lt;&gt;"",ISNUMBER(A12835)),VLOOKUP(A12835,Studies!A:BR,5,FALSE),"")</f>
        <v>Fluconazole</v>
      </c>
      <c r="F12835" s="249" t="str">
        <f>IF(AND(A12835&lt;&gt;"",ISNUMBER(A12835)),VLOOKUP(A12835,Studies!A:BR,6,FALSE),"")</f>
        <v>Urine</v>
      </c>
      <c r="G12835" s="265">
        <v>72</v>
      </c>
      <c r="H12835" s="192" t="s">
        <v>59</v>
      </c>
      <c r="I12835" s="185">
        <v>56.7</v>
      </c>
      <c r="J12835" s="185" t="s">
        <v>446</v>
      </c>
      <c r="K12835" s="185" t="s">
        <v>115</v>
      </c>
      <c r="L12835" s="193">
        <v>2.7</v>
      </c>
      <c r="M12835" s="193" t="s">
        <v>446</v>
      </c>
      <c r="N12835" s="193" t="s">
        <v>946</v>
      </c>
    </row>
    <row r="12836" spans="1:14" x14ac:dyDescent="0.25">
      <c r="A12836" s="181">
        <v>1382</v>
      </c>
      <c r="B12836" s="247" t="str">
        <f>IF(AND(A12836&lt;&gt;"",ISNUMBER(A12836)),VLOOKUP(A12836,Studies!A:BR,2,FALSE),"")</f>
        <v>Shiba 1990</v>
      </c>
      <c r="C12836" s="248" t="str">
        <f>IF(AND(A12836&lt;&gt;"",ISNUMBER(A12836)),VLOOKUP(A12836,Studies!A:BR,3,FALSE),"")</f>
        <v>https://pubmed.ncbi.nlm.nih.gov/2379224/</v>
      </c>
      <c r="D12836" s="248" t="str">
        <f>IF(AND(A12836&lt;&gt;"",ISNUMBER(A12836)),VLOOKUP(A12836,Studies!A:BR,4,FALSE),"")</f>
        <v>Fluconazole oral 50 mg urine</v>
      </c>
      <c r="E12836" s="248" t="str">
        <f>IF(AND(A12836&lt;&gt;"",ISNUMBER(A12836)),VLOOKUP(A12836,Studies!A:BR,5,FALSE),"")</f>
        <v>Fluconazole</v>
      </c>
      <c r="F12836" s="249" t="str">
        <f>IF(AND(A12836&lt;&gt;"",ISNUMBER(A12836)),VLOOKUP(A12836,Studies!A:BR,6,FALSE),"")</f>
        <v>Urine</v>
      </c>
      <c r="G12836" s="265">
        <v>96</v>
      </c>
      <c r="H12836" s="192" t="s">
        <v>59</v>
      </c>
      <c r="I12836" s="185">
        <v>62.8</v>
      </c>
      <c r="J12836" s="185" t="s">
        <v>446</v>
      </c>
      <c r="K12836" s="185" t="s">
        <v>115</v>
      </c>
      <c r="L12836" s="193">
        <v>2.6</v>
      </c>
      <c r="M12836" s="193" t="s">
        <v>446</v>
      </c>
      <c r="N12836" s="193" t="s">
        <v>946</v>
      </c>
    </row>
    <row r="12837" spans="1:14" x14ac:dyDescent="0.25">
      <c r="A12837" s="181">
        <v>1382</v>
      </c>
      <c r="B12837" s="247" t="str">
        <f>IF(AND(A12837&lt;&gt;"",ISNUMBER(A12837)),VLOOKUP(A12837,Studies!A:BR,2,FALSE),"")</f>
        <v>Shiba 1990</v>
      </c>
      <c r="C12837" s="248" t="str">
        <f>IF(AND(A12837&lt;&gt;"",ISNUMBER(A12837)),VLOOKUP(A12837,Studies!A:BR,3,FALSE),"")</f>
        <v>https://pubmed.ncbi.nlm.nih.gov/2379224/</v>
      </c>
      <c r="D12837" s="248" t="str">
        <f>IF(AND(A12837&lt;&gt;"",ISNUMBER(A12837)),VLOOKUP(A12837,Studies!A:BR,4,FALSE),"")</f>
        <v>Fluconazole oral 50 mg urine</v>
      </c>
      <c r="E12837" s="248" t="str">
        <f>IF(AND(A12837&lt;&gt;"",ISNUMBER(A12837)),VLOOKUP(A12837,Studies!A:BR,5,FALSE),"")</f>
        <v>Fluconazole</v>
      </c>
      <c r="F12837" s="249" t="str">
        <f>IF(AND(A12837&lt;&gt;"",ISNUMBER(A12837)),VLOOKUP(A12837,Studies!A:BR,6,FALSE),"")</f>
        <v>Urine</v>
      </c>
      <c r="G12837" s="265">
        <v>120</v>
      </c>
      <c r="H12837" s="192" t="s">
        <v>59</v>
      </c>
      <c r="I12837" s="185">
        <v>66.5</v>
      </c>
      <c r="J12837" s="185" t="s">
        <v>446</v>
      </c>
      <c r="K12837" s="185" t="s">
        <v>115</v>
      </c>
      <c r="L12837" s="193">
        <v>2.5</v>
      </c>
      <c r="M12837" s="193" t="s">
        <v>446</v>
      </c>
      <c r="N12837" s="193" t="s">
        <v>946</v>
      </c>
    </row>
    <row r="12838" spans="1:14" x14ac:dyDescent="0.25">
      <c r="A12838" s="30">
        <v>1383</v>
      </c>
      <c r="B12838" s="247" t="str">
        <f>IF(AND(A12838&lt;&gt;"",ISNUMBER(A12838)),VLOOKUP(A12838,Studies!A:BR,2,FALSE),"")</f>
        <v>Shiba 1990</v>
      </c>
      <c r="C12838" s="248" t="str">
        <f>IF(AND(A12838&lt;&gt;"",ISNUMBER(A12838)),VLOOKUP(A12838,Studies!A:BR,3,FALSE),"")</f>
        <v>https://pubmed.ncbi.nlm.nih.gov/2379224/</v>
      </c>
      <c r="D12838" s="248" t="str">
        <f>IF(AND(A12838&lt;&gt;"",ISNUMBER(A12838)),VLOOKUP(A12838,Studies!A:BR,4,FALSE),"")</f>
        <v>Fluconazole oral 100 mg urine</v>
      </c>
      <c r="E12838" s="248" t="str">
        <f>IF(AND(A12838&lt;&gt;"",ISNUMBER(A12838)),VLOOKUP(A12838,Studies!A:BR,5,FALSE),"")</f>
        <v>Fluconazole</v>
      </c>
      <c r="F12838" s="249" t="str">
        <f>IF(AND(A12838&lt;&gt;"",ISNUMBER(A12838)),VLOOKUP(A12838,Studies!A:BR,6,FALSE),"")</f>
        <v>Urine</v>
      </c>
      <c r="G12838" s="265">
        <v>2</v>
      </c>
      <c r="H12838" s="192" t="s">
        <v>59</v>
      </c>
      <c r="I12838" s="185">
        <v>3.1</v>
      </c>
      <c r="J12838" s="185" t="s">
        <v>446</v>
      </c>
      <c r="K12838" s="185" t="s">
        <v>115</v>
      </c>
      <c r="L12838" s="193">
        <v>0.6</v>
      </c>
      <c r="M12838" s="193" t="s">
        <v>446</v>
      </c>
      <c r="N12838" s="193" t="s">
        <v>946</v>
      </c>
    </row>
    <row r="12839" spans="1:14" x14ac:dyDescent="0.25">
      <c r="A12839" s="181">
        <v>1383</v>
      </c>
      <c r="B12839" s="247" t="str">
        <f>IF(AND(A12839&lt;&gt;"",ISNUMBER(A12839)),VLOOKUP(A12839,Studies!A:BR,2,FALSE),"")</f>
        <v>Shiba 1990</v>
      </c>
      <c r="C12839" s="248" t="str">
        <f>IF(AND(A12839&lt;&gt;"",ISNUMBER(A12839)),VLOOKUP(A12839,Studies!A:BR,3,FALSE),"")</f>
        <v>https://pubmed.ncbi.nlm.nih.gov/2379224/</v>
      </c>
      <c r="D12839" s="248" t="str">
        <f>IF(AND(A12839&lt;&gt;"",ISNUMBER(A12839)),VLOOKUP(A12839,Studies!A:BR,4,FALSE),"")</f>
        <v>Fluconazole oral 100 mg urine</v>
      </c>
      <c r="E12839" s="248" t="str">
        <f>IF(AND(A12839&lt;&gt;"",ISNUMBER(A12839)),VLOOKUP(A12839,Studies!A:BR,5,FALSE),"")</f>
        <v>Fluconazole</v>
      </c>
      <c r="F12839" s="249" t="str">
        <f>IF(AND(A12839&lt;&gt;"",ISNUMBER(A12839)),VLOOKUP(A12839,Studies!A:BR,6,FALSE),"")</f>
        <v>Urine</v>
      </c>
      <c r="G12839" s="265">
        <v>4</v>
      </c>
      <c r="H12839" s="192" t="s">
        <v>59</v>
      </c>
      <c r="I12839" s="185">
        <v>6.4</v>
      </c>
      <c r="J12839" s="185" t="s">
        <v>446</v>
      </c>
      <c r="K12839" s="185" t="s">
        <v>115</v>
      </c>
      <c r="L12839" s="193">
        <v>0.8</v>
      </c>
      <c r="M12839" s="193" t="s">
        <v>446</v>
      </c>
      <c r="N12839" s="193" t="s">
        <v>946</v>
      </c>
    </row>
    <row r="12840" spans="1:14" x14ac:dyDescent="0.25">
      <c r="A12840" s="181">
        <v>1383</v>
      </c>
      <c r="B12840" s="247" t="str">
        <f>IF(AND(A12840&lt;&gt;"",ISNUMBER(A12840)),VLOOKUP(A12840,Studies!A:BR,2,FALSE),"")</f>
        <v>Shiba 1990</v>
      </c>
      <c r="C12840" s="248" t="str">
        <f>IF(AND(A12840&lt;&gt;"",ISNUMBER(A12840)),VLOOKUP(A12840,Studies!A:BR,3,FALSE),"")</f>
        <v>https://pubmed.ncbi.nlm.nih.gov/2379224/</v>
      </c>
      <c r="D12840" s="248" t="str">
        <f>IF(AND(A12840&lt;&gt;"",ISNUMBER(A12840)),VLOOKUP(A12840,Studies!A:BR,4,FALSE),"")</f>
        <v>Fluconazole oral 100 mg urine</v>
      </c>
      <c r="E12840" s="248" t="str">
        <f>IF(AND(A12840&lt;&gt;"",ISNUMBER(A12840)),VLOOKUP(A12840,Studies!A:BR,5,FALSE),"")</f>
        <v>Fluconazole</v>
      </c>
      <c r="F12840" s="249" t="str">
        <f>IF(AND(A12840&lt;&gt;"",ISNUMBER(A12840)),VLOOKUP(A12840,Studies!A:BR,6,FALSE),"")</f>
        <v>Urine</v>
      </c>
      <c r="G12840" s="265">
        <v>8</v>
      </c>
      <c r="H12840" s="192" t="s">
        <v>59</v>
      </c>
      <c r="I12840" s="185">
        <v>12</v>
      </c>
      <c r="J12840" s="185" t="s">
        <v>446</v>
      </c>
      <c r="K12840" s="185" t="s">
        <v>115</v>
      </c>
      <c r="L12840" s="193">
        <v>0.8</v>
      </c>
      <c r="M12840" s="193" t="s">
        <v>446</v>
      </c>
      <c r="N12840" s="193" t="s">
        <v>946</v>
      </c>
    </row>
    <row r="12841" spans="1:14" x14ac:dyDescent="0.25">
      <c r="A12841" s="181">
        <v>1383</v>
      </c>
      <c r="B12841" s="247" t="str">
        <f>IF(AND(A12841&lt;&gt;"",ISNUMBER(A12841)),VLOOKUP(A12841,Studies!A:BR,2,FALSE),"")</f>
        <v>Shiba 1990</v>
      </c>
      <c r="C12841" s="248" t="str">
        <f>IF(AND(A12841&lt;&gt;"",ISNUMBER(A12841)),VLOOKUP(A12841,Studies!A:BR,3,FALSE),"")</f>
        <v>https://pubmed.ncbi.nlm.nih.gov/2379224/</v>
      </c>
      <c r="D12841" s="248" t="str">
        <f>IF(AND(A12841&lt;&gt;"",ISNUMBER(A12841)),VLOOKUP(A12841,Studies!A:BR,4,FALSE),"")</f>
        <v>Fluconazole oral 100 mg urine</v>
      </c>
      <c r="E12841" s="248" t="str">
        <f>IF(AND(A12841&lt;&gt;"",ISNUMBER(A12841)),VLOOKUP(A12841,Studies!A:BR,5,FALSE),"")</f>
        <v>Fluconazole</v>
      </c>
      <c r="F12841" s="249" t="str">
        <f>IF(AND(A12841&lt;&gt;"",ISNUMBER(A12841)),VLOOKUP(A12841,Studies!A:BR,6,FALSE),"")</f>
        <v>Urine</v>
      </c>
      <c r="G12841" s="265">
        <v>12</v>
      </c>
      <c r="H12841" s="192" t="s">
        <v>59</v>
      </c>
      <c r="I12841" s="185">
        <v>19.7</v>
      </c>
      <c r="J12841" s="185" t="s">
        <v>446</v>
      </c>
      <c r="K12841" s="185" t="s">
        <v>115</v>
      </c>
      <c r="L12841" s="193">
        <v>0.9</v>
      </c>
      <c r="M12841" s="193" t="s">
        <v>446</v>
      </c>
      <c r="N12841" s="193" t="s">
        <v>946</v>
      </c>
    </row>
    <row r="12842" spans="1:14" x14ac:dyDescent="0.25">
      <c r="A12842" s="181">
        <v>1383</v>
      </c>
      <c r="B12842" s="247" t="str">
        <f>IF(AND(A12842&lt;&gt;"",ISNUMBER(A12842)),VLOOKUP(A12842,Studies!A:BR,2,FALSE),"")</f>
        <v>Shiba 1990</v>
      </c>
      <c r="C12842" s="248" t="str">
        <f>IF(AND(A12842&lt;&gt;"",ISNUMBER(A12842)),VLOOKUP(A12842,Studies!A:BR,3,FALSE),"")</f>
        <v>https://pubmed.ncbi.nlm.nih.gov/2379224/</v>
      </c>
      <c r="D12842" s="248" t="str">
        <f>IF(AND(A12842&lt;&gt;"",ISNUMBER(A12842)),VLOOKUP(A12842,Studies!A:BR,4,FALSE),"")</f>
        <v>Fluconazole oral 100 mg urine</v>
      </c>
      <c r="E12842" s="248" t="str">
        <f>IF(AND(A12842&lt;&gt;"",ISNUMBER(A12842)),VLOOKUP(A12842,Studies!A:BR,5,FALSE),"")</f>
        <v>Fluconazole</v>
      </c>
      <c r="F12842" s="249" t="str">
        <f>IF(AND(A12842&lt;&gt;"",ISNUMBER(A12842)),VLOOKUP(A12842,Studies!A:BR,6,FALSE),"")</f>
        <v>Urine</v>
      </c>
      <c r="G12842" s="265">
        <v>24</v>
      </c>
      <c r="H12842" s="192" t="s">
        <v>59</v>
      </c>
      <c r="I12842" s="185">
        <v>32.5</v>
      </c>
      <c r="J12842" s="185" t="s">
        <v>446</v>
      </c>
      <c r="K12842" s="185" t="s">
        <v>115</v>
      </c>
      <c r="L12842" s="193">
        <v>2.4</v>
      </c>
      <c r="M12842" s="193" t="s">
        <v>446</v>
      </c>
      <c r="N12842" s="193" t="s">
        <v>946</v>
      </c>
    </row>
    <row r="12843" spans="1:14" x14ac:dyDescent="0.25">
      <c r="A12843" s="181">
        <v>1383</v>
      </c>
      <c r="B12843" s="247" t="str">
        <f>IF(AND(A12843&lt;&gt;"",ISNUMBER(A12843)),VLOOKUP(A12843,Studies!A:BR,2,FALSE),"")</f>
        <v>Shiba 1990</v>
      </c>
      <c r="C12843" s="248" t="str">
        <f>IF(AND(A12843&lt;&gt;"",ISNUMBER(A12843)),VLOOKUP(A12843,Studies!A:BR,3,FALSE),"")</f>
        <v>https://pubmed.ncbi.nlm.nih.gov/2379224/</v>
      </c>
      <c r="D12843" s="248" t="str">
        <f>IF(AND(A12843&lt;&gt;"",ISNUMBER(A12843)),VLOOKUP(A12843,Studies!A:BR,4,FALSE),"")</f>
        <v>Fluconazole oral 100 mg urine</v>
      </c>
      <c r="E12843" s="248" t="str">
        <f>IF(AND(A12843&lt;&gt;"",ISNUMBER(A12843)),VLOOKUP(A12843,Studies!A:BR,5,FALSE),"")</f>
        <v>Fluconazole</v>
      </c>
      <c r="F12843" s="249" t="str">
        <f>IF(AND(A12843&lt;&gt;"",ISNUMBER(A12843)),VLOOKUP(A12843,Studies!A:BR,6,FALSE),"")</f>
        <v>Urine</v>
      </c>
      <c r="G12843" s="265">
        <v>48</v>
      </c>
      <c r="H12843" s="192" t="s">
        <v>59</v>
      </c>
      <c r="I12843" s="185">
        <v>51.3</v>
      </c>
      <c r="J12843" s="185" t="s">
        <v>446</v>
      </c>
      <c r="K12843" s="185" t="s">
        <v>115</v>
      </c>
      <c r="L12843" s="193">
        <v>2.5</v>
      </c>
      <c r="M12843" s="193" t="s">
        <v>446</v>
      </c>
      <c r="N12843" s="193" t="s">
        <v>946</v>
      </c>
    </row>
    <row r="12844" spans="1:14" x14ac:dyDescent="0.25">
      <c r="A12844" s="181">
        <v>1383</v>
      </c>
      <c r="B12844" s="247" t="str">
        <f>IF(AND(A12844&lt;&gt;"",ISNUMBER(A12844)),VLOOKUP(A12844,Studies!A:BR,2,FALSE),"")</f>
        <v>Shiba 1990</v>
      </c>
      <c r="C12844" s="248" t="str">
        <f>IF(AND(A12844&lt;&gt;"",ISNUMBER(A12844)),VLOOKUP(A12844,Studies!A:BR,3,FALSE),"")</f>
        <v>https://pubmed.ncbi.nlm.nih.gov/2379224/</v>
      </c>
      <c r="D12844" s="248" t="str">
        <f>IF(AND(A12844&lt;&gt;"",ISNUMBER(A12844)),VLOOKUP(A12844,Studies!A:BR,4,FALSE),"")</f>
        <v>Fluconazole oral 100 mg urine</v>
      </c>
      <c r="E12844" s="248" t="str">
        <f>IF(AND(A12844&lt;&gt;"",ISNUMBER(A12844)),VLOOKUP(A12844,Studies!A:BR,5,FALSE),"")</f>
        <v>Fluconazole</v>
      </c>
      <c r="F12844" s="249" t="str">
        <f>IF(AND(A12844&lt;&gt;"",ISNUMBER(A12844)),VLOOKUP(A12844,Studies!A:BR,6,FALSE),"")</f>
        <v>Urine</v>
      </c>
      <c r="G12844" s="265">
        <v>72</v>
      </c>
      <c r="H12844" s="192" t="s">
        <v>59</v>
      </c>
      <c r="I12844" s="185">
        <v>64.2</v>
      </c>
      <c r="J12844" s="185" t="s">
        <v>446</v>
      </c>
      <c r="K12844" s="185" t="s">
        <v>115</v>
      </c>
      <c r="L12844" s="193">
        <v>2.1</v>
      </c>
      <c r="M12844" s="193" t="s">
        <v>446</v>
      </c>
      <c r="N12844" s="193" t="s">
        <v>946</v>
      </c>
    </row>
    <row r="12845" spans="1:14" x14ac:dyDescent="0.25">
      <c r="A12845" s="181">
        <v>1383</v>
      </c>
      <c r="B12845" s="247" t="str">
        <f>IF(AND(A12845&lt;&gt;"",ISNUMBER(A12845)),VLOOKUP(A12845,Studies!A:BR,2,FALSE),"")</f>
        <v>Shiba 1990</v>
      </c>
      <c r="C12845" s="248" t="str">
        <f>IF(AND(A12845&lt;&gt;"",ISNUMBER(A12845)),VLOOKUP(A12845,Studies!A:BR,3,FALSE),"")</f>
        <v>https://pubmed.ncbi.nlm.nih.gov/2379224/</v>
      </c>
      <c r="D12845" s="248" t="str">
        <f>IF(AND(A12845&lt;&gt;"",ISNUMBER(A12845)),VLOOKUP(A12845,Studies!A:BR,4,FALSE),"")</f>
        <v>Fluconazole oral 100 mg urine</v>
      </c>
      <c r="E12845" s="248" t="str">
        <f>IF(AND(A12845&lt;&gt;"",ISNUMBER(A12845)),VLOOKUP(A12845,Studies!A:BR,5,FALSE),"")</f>
        <v>Fluconazole</v>
      </c>
      <c r="F12845" s="249" t="str">
        <f>IF(AND(A12845&lt;&gt;"",ISNUMBER(A12845)),VLOOKUP(A12845,Studies!A:BR,6,FALSE),"")</f>
        <v>Urine</v>
      </c>
      <c r="G12845" s="265">
        <v>96</v>
      </c>
      <c r="H12845" s="192" t="s">
        <v>59</v>
      </c>
      <c r="I12845" s="185">
        <v>71.599999999999994</v>
      </c>
      <c r="J12845" s="185" t="s">
        <v>446</v>
      </c>
      <c r="K12845" s="185" t="s">
        <v>115</v>
      </c>
      <c r="L12845" s="193">
        <v>2.2999999999999998</v>
      </c>
      <c r="M12845" s="193" t="s">
        <v>446</v>
      </c>
      <c r="N12845" s="193" t="s">
        <v>946</v>
      </c>
    </row>
    <row r="12846" spans="1:14" x14ac:dyDescent="0.25">
      <c r="A12846" s="181">
        <v>1383</v>
      </c>
      <c r="B12846" s="247" t="str">
        <f>IF(AND(A12846&lt;&gt;"",ISNUMBER(A12846)),VLOOKUP(A12846,Studies!A:BR,2,FALSE),"")</f>
        <v>Shiba 1990</v>
      </c>
      <c r="C12846" s="248" t="str">
        <f>IF(AND(A12846&lt;&gt;"",ISNUMBER(A12846)),VLOOKUP(A12846,Studies!A:BR,3,FALSE),"")</f>
        <v>https://pubmed.ncbi.nlm.nih.gov/2379224/</v>
      </c>
      <c r="D12846" s="248" t="str">
        <f>IF(AND(A12846&lt;&gt;"",ISNUMBER(A12846)),VLOOKUP(A12846,Studies!A:BR,4,FALSE),"")</f>
        <v>Fluconazole oral 100 mg urine</v>
      </c>
      <c r="E12846" s="248" t="str">
        <f>IF(AND(A12846&lt;&gt;"",ISNUMBER(A12846)),VLOOKUP(A12846,Studies!A:BR,5,FALSE),"")</f>
        <v>Fluconazole</v>
      </c>
      <c r="F12846" s="249" t="str">
        <f>IF(AND(A12846&lt;&gt;"",ISNUMBER(A12846)),VLOOKUP(A12846,Studies!A:BR,6,FALSE),"")</f>
        <v>Urine</v>
      </c>
      <c r="G12846" s="265">
        <v>120</v>
      </c>
      <c r="H12846" s="192" t="s">
        <v>59</v>
      </c>
      <c r="I12846" s="185">
        <v>75.099999999999994</v>
      </c>
      <c r="J12846" s="185" t="s">
        <v>446</v>
      </c>
      <c r="K12846" s="185" t="s">
        <v>115</v>
      </c>
      <c r="L12846" s="193">
        <v>1.7</v>
      </c>
      <c r="M12846" s="193" t="s">
        <v>446</v>
      </c>
      <c r="N12846" s="193" t="s">
        <v>946</v>
      </c>
    </row>
    <row r="12847" spans="1:14" x14ac:dyDescent="0.25">
      <c r="A12847" s="30">
        <v>1384</v>
      </c>
      <c r="B12847" s="247" t="str">
        <f>IF(AND(A12847&lt;&gt;"",ISNUMBER(A12847)),VLOOKUP(A12847,Studies!A:BR,2,FALSE),"")</f>
        <v>Sobue 2004</v>
      </c>
      <c r="C12847" s="248" t="str">
        <f>IF(AND(A12847&lt;&gt;"",ISNUMBER(A12847)),VLOOKUP(A12847,Studies!A:BR,3,FALSE),"")</f>
        <v>https://pubmed.ncbi.nlm.nih.gov/15206988/</v>
      </c>
      <c r="D12847" s="248" t="str">
        <f>IF(AND(A12847&lt;&gt;"",ISNUMBER(A12847)),VLOOKUP(A12847,Studies!A:BR,4,FALSE),"")</f>
        <v>Fluconazole i.v.</v>
      </c>
      <c r="E12847" s="248" t="str">
        <f>IF(AND(A12847&lt;&gt;"",ISNUMBER(A12847)),VLOOKUP(A12847,Studies!A:BR,5,FALSE),"")</f>
        <v>Fluconazole</v>
      </c>
      <c r="F12847" s="249" t="str">
        <f>IF(AND(A12847&lt;&gt;"",ISNUMBER(A12847)),VLOOKUP(A12847,Studies!A:BR,6,FALSE),"")</f>
        <v>Plasma</v>
      </c>
      <c r="G12847" s="265">
        <v>312</v>
      </c>
      <c r="H12847" s="192" t="s">
        <v>59</v>
      </c>
      <c r="I12847" s="185">
        <v>19.8</v>
      </c>
      <c r="J12847" s="41" t="s">
        <v>956</v>
      </c>
      <c r="K12847" s="185" t="s">
        <v>115</v>
      </c>
      <c r="L12847" s="193">
        <v>3.03875969</v>
      </c>
      <c r="M12847" s="52" t="s">
        <v>956</v>
      </c>
      <c r="N12847" s="52" t="s">
        <v>116</v>
      </c>
    </row>
    <row r="12848" spans="1:14" x14ac:dyDescent="0.25">
      <c r="A12848" s="181">
        <v>1384</v>
      </c>
      <c r="B12848" s="247" t="str">
        <f>IF(AND(A12848&lt;&gt;"",ISNUMBER(A12848)),VLOOKUP(A12848,Studies!A:BR,2,FALSE),"")</f>
        <v>Sobue 2004</v>
      </c>
      <c r="C12848" s="248" t="str">
        <f>IF(AND(A12848&lt;&gt;"",ISNUMBER(A12848)),VLOOKUP(A12848,Studies!A:BR,3,FALSE),"")</f>
        <v>https://pubmed.ncbi.nlm.nih.gov/15206988/</v>
      </c>
      <c r="D12848" s="248" t="str">
        <f>IF(AND(A12848&lt;&gt;"",ISNUMBER(A12848)),VLOOKUP(A12848,Studies!A:BR,4,FALSE),"")</f>
        <v>Fluconazole i.v.</v>
      </c>
      <c r="E12848" s="248" t="str">
        <f>IF(AND(A12848&lt;&gt;"",ISNUMBER(A12848)),VLOOKUP(A12848,Studies!A:BR,5,FALSE),"")</f>
        <v>Fluconazole</v>
      </c>
      <c r="F12848" s="249" t="str">
        <f>IF(AND(A12848&lt;&gt;"",ISNUMBER(A12848)),VLOOKUP(A12848,Studies!A:BR,6,FALSE),"")</f>
        <v>Plasma</v>
      </c>
      <c r="G12848" s="265">
        <v>312.25</v>
      </c>
      <c r="H12848" s="192" t="s">
        <v>59</v>
      </c>
      <c r="I12848" s="185">
        <v>21</v>
      </c>
      <c r="J12848" s="185" t="s">
        <v>956</v>
      </c>
      <c r="K12848" s="185" t="s">
        <v>115</v>
      </c>
      <c r="L12848" s="193">
        <v>3.4108527130000001</v>
      </c>
      <c r="M12848" s="193" t="s">
        <v>956</v>
      </c>
      <c r="N12848" s="193" t="s">
        <v>116</v>
      </c>
    </row>
    <row r="12849" spans="1:14" x14ac:dyDescent="0.25">
      <c r="A12849" s="181">
        <v>1384</v>
      </c>
      <c r="B12849" s="247" t="str">
        <f>IF(AND(A12849&lt;&gt;"",ISNUMBER(A12849)),VLOOKUP(A12849,Studies!A:BR,2,FALSE),"")</f>
        <v>Sobue 2004</v>
      </c>
      <c r="C12849" s="248" t="str">
        <f>IF(AND(A12849&lt;&gt;"",ISNUMBER(A12849)),VLOOKUP(A12849,Studies!A:BR,3,FALSE),"")</f>
        <v>https://pubmed.ncbi.nlm.nih.gov/15206988/</v>
      </c>
      <c r="D12849" s="248" t="str">
        <f>IF(AND(A12849&lt;&gt;"",ISNUMBER(A12849)),VLOOKUP(A12849,Studies!A:BR,4,FALSE),"")</f>
        <v>Fluconazole i.v.</v>
      </c>
      <c r="E12849" s="248" t="str">
        <f>IF(AND(A12849&lt;&gt;"",ISNUMBER(A12849)),VLOOKUP(A12849,Studies!A:BR,5,FALSE),"")</f>
        <v>Fluconazole</v>
      </c>
      <c r="F12849" s="249" t="str">
        <f>IF(AND(A12849&lt;&gt;"",ISNUMBER(A12849)),VLOOKUP(A12849,Studies!A:BR,6,FALSE),"")</f>
        <v>Plasma</v>
      </c>
      <c r="G12849" s="265">
        <v>312.5</v>
      </c>
      <c r="H12849" s="192" t="s">
        <v>59</v>
      </c>
      <c r="I12849" s="185">
        <v>22.8</v>
      </c>
      <c r="J12849" s="185" t="s">
        <v>956</v>
      </c>
      <c r="K12849" s="185" t="s">
        <v>115</v>
      </c>
      <c r="L12849" s="193">
        <v>4.5271317829999997</v>
      </c>
      <c r="M12849" s="193" t="s">
        <v>956</v>
      </c>
      <c r="N12849" s="193" t="s">
        <v>116</v>
      </c>
    </row>
    <row r="12850" spans="1:14" x14ac:dyDescent="0.25">
      <c r="A12850" s="181">
        <v>1384</v>
      </c>
      <c r="B12850" s="247" t="str">
        <f>IF(AND(A12850&lt;&gt;"",ISNUMBER(A12850)),VLOOKUP(A12850,Studies!A:BR,2,FALSE),"")</f>
        <v>Sobue 2004</v>
      </c>
      <c r="C12850" s="248" t="str">
        <f>IF(AND(A12850&lt;&gt;"",ISNUMBER(A12850)),VLOOKUP(A12850,Studies!A:BR,3,FALSE),"")</f>
        <v>https://pubmed.ncbi.nlm.nih.gov/15206988/</v>
      </c>
      <c r="D12850" s="248" t="str">
        <f>IF(AND(A12850&lt;&gt;"",ISNUMBER(A12850)),VLOOKUP(A12850,Studies!A:BR,4,FALSE),"")</f>
        <v>Fluconazole i.v.</v>
      </c>
      <c r="E12850" s="248" t="str">
        <f>IF(AND(A12850&lt;&gt;"",ISNUMBER(A12850)),VLOOKUP(A12850,Studies!A:BR,5,FALSE),"")</f>
        <v>Fluconazole</v>
      </c>
      <c r="F12850" s="249" t="str">
        <f>IF(AND(A12850&lt;&gt;"",ISNUMBER(A12850)),VLOOKUP(A12850,Studies!A:BR,6,FALSE),"")</f>
        <v>Plasma</v>
      </c>
      <c r="G12850" s="265">
        <v>313</v>
      </c>
      <c r="H12850" s="192" t="s">
        <v>59</v>
      </c>
      <c r="I12850" s="185">
        <v>23.4</v>
      </c>
      <c r="J12850" s="185" t="s">
        <v>956</v>
      </c>
      <c r="K12850" s="185" t="s">
        <v>115</v>
      </c>
      <c r="L12850" s="193">
        <v>4.2790697670000002</v>
      </c>
      <c r="M12850" s="193" t="s">
        <v>956</v>
      </c>
      <c r="N12850" s="193" t="s">
        <v>116</v>
      </c>
    </row>
    <row r="12851" spans="1:14" x14ac:dyDescent="0.25">
      <c r="A12851" s="181">
        <v>1384</v>
      </c>
      <c r="B12851" s="247" t="str">
        <f>IF(AND(A12851&lt;&gt;"",ISNUMBER(A12851)),VLOOKUP(A12851,Studies!A:BR,2,FALSE),"")</f>
        <v>Sobue 2004</v>
      </c>
      <c r="C12851" s="248" t="str">
        <f>IF(AND(A12851&lt;&gt;"",ISNUMBER(A12851)),VLOOKUP(A12851,Studies!A:BR,3,FALSE),"")</f>
        <v>https://pubmed.ncbi.nlm.nih.gov/15206988/</v>
      </c>
      <c r="D12851" s="248" t="str">
        <f>IF(AND(A12851&lt;&gt;"",ISNUMBER(A12851)),VLOOKUP(A12851,Studies!A:BR,4,FALSE),"")</f>
        <v>Fluconazole i.v.</v>
      </c>
      <c r="E12851" s="248" t="str">
        <f>IF(AND(A12851&lt;&gt;"",ISNUMBER(A12851)),VLOOKUP(A12851,Studies!A:BR,5,FALSE),"")</f>
        <v>Fluconazole</v>
      </c>
      <c r="F12851" s="249" t="str">
        <f>IF(AND(A12851&lt;&gt;"",ISNUMBER(A12851)),VLOOKUP(A12851,Studies!A:BR,6,FALSE),"")</f>
        <v>Plasma</v>
      </c>
      <c r="G12851" s="265">
        <v>313.5</v>
      </c>
      <c r="H12851" s="192" t="s">
        <v>59</v>
      </c>
      <c r="I12851" s="185">
        <v>25.8</v>
      </c>
      <c r="J12851" s="185" t="s">
        <v>956</v>
      </c>
      <c r="K12851" s="185" t="s">
        <v>115</v>
      </c>
      <c r="L12851" s="193">
        <v>4.7751937980000001</v>
      </c>
      <c r="M12851" s="193" t="s">
        <v>956</v>
      </c>
      <c r="N12851" s="193" t="s">
        <v>116</v>
      </c>
    </row>
    <row r="12852" spans="1:14" x14ac:dyDescent="0.25">
      <c r="A12852" s="181">
        <v>1384</v>
      </c>
      <c r="B12852" s="247" t="str">
        <f>IF(AND(A12852&lt;&gt;"",ISNUMBER(A12852)),VLOOKUP(A12852,Studies!A:BR,2,FALSE),"")</f>
        <v>Sobue 2004</v>
      </c>
      <c r="C12852" s="248" t="str">
        <f>IF(AND(A12852&lt;&gt;"",ISNUMBER(A12852)),VLOOKUP(A12852,Studies!A:BR,3,FALSE),"")</f>
        <v>https://pubmed.ncbi.nlm.nih.gov/15206988/</v>
      </c>
      <c r="D12852" s="248" t="str">
        <f>IF(AND(A12852&lt;&gt;"",ISNUMBER(A12852)),VLOOKUP(A12852,Studies!A:BR,4,FALSE),"")</f>
        <v>Fluconazole i.v.</v>
      </c>
      <c r="E12852" s="248" t="str">
        <f>IF(AND(A12852&lt;&gt;"",ISNUMBER(A12852)),VLOOKUP(A12852,Studies!A:BR,5,FALSE),"")</f>
        <v>Fluconazole</v>
      </c>
      <c r="F12852" s="249" t="str">
        <f>IF(AND(A12852&lt;&gt;"",ISNUMBER(A12852)),VLOOKUP(A12852,Studies!A:BR,6,FALSE),"")</f>
        <v>Plasma</v>
      </c>
      <c r="G12852" s="265">
        <v>314</v>
      </c>
      <c r="H12852" s="192" t="s">
        <v>59</v>
      </c>
      <c r="I12852" s="185">
        <v>27</v>
      </c>
      <c r="J12852" s="185" t="s">
        <v>956</v>
      </c>
      <c r="K12852" s="185" t="s">
        <v>115</v>
      </c>
      <c r="L12852" s="193">
        <v>4.96124031</v>
      </c>
      <c r="M12852" s="193" t="s">
        <v>956</v>
      </c>
      <c r="N12852" s="193" t="s">
        <v>116</v>
      </c>
    </row>
    <row r="12853" spans="1:14" x14ac:dyDescent="0.25">
      <c r="A12853" s="181">
        <v>1384</v>
      </c>
      <c r="B12853" s="247" t="str">
        <f>IF(AND(A12853&lt;&gt;"",ISNUMBER(A12853)),VLOOKUP(A12853,Studies!A:BR,2,FALSE),"")</f>
        <v>Sobue 2004</v>
      </c>
      <c r="C12853" s="248" t="str">
        <f>IF(AND(A12853&lt;&gt;"",ISNUMBER(A12853)),VLOOKUP(A12853,Studies!A:BR,3,FALSE),"")</f>
        <v>https://pubmed.ncbi.nlm.nih.gov/15206988/</v>
      </c>
      <c r="D12853" s="248" t="str">
        <f>IF(AND(A12853&lt;&gt;"",ISNUMBER(A12853)),VLOOKUP(A12853,Studies!A:BR,4,FALSE),"")</f>
        <v>Fluconazole i.v.</v>
      </c>
      <c r="E12853" s="248" t="str">
        <f>IF(AND(A12853&lt;&gt;"",ISNUMBER(A12853)),VLOOKUP(A12853,Studies!A:BR,5,FALSE),"")</f>
        <v>Fluconazole</v>
      </c>
      <c r="F12853" s="249" t="str">
        <f>IF(AND(A12853&lt;&gt;"",ISNUMBER(A12853)),VLOOKUP(A12853,Studies!A:BR,6,FALSE),"")</f>
        <v>Plasma</v>
      </c>
      <c r="G12853" s="265">
        <v>314.5</v>
      </c>
      <c r="H12853" s="192" t="s">
        <v>59</v>
      </c>
      <c r="I12853" s="185">
        <v>27.9</v>
      </c>
      <c r="J12853" s="185" t="s">
        <v>956</v>
      </c>
      <c r="K12853" s="185" t="s">
        <v>115</v>
      </c>
      <c r="L12853" s="193">
        <v>5.4573643409999999</v>
      </c>
      <c r="M12853" s="193" t="s">
        <v>956</v>
      </c>
      <c r="N12853" s="193" t="s">
        <v>116</v>
      </c>
    </row>
    <row r="12854" spans="1:14" x14ac:dyDescent="0.25">
      <c r="A12854" s="181">
        <v>1384</v>
      </c>
      <c r="B12854" s="247" t="str">
        <f>IF(AND(A12854&lt;&gt;"",ISNUMBER(A12854)),VLOOKUP(A12854,Studies!A:BR,2,FALSE),"")</f>
        <v>Sobue 2004</v>
      </c>
      <c r="C12854" s="248" t="str">
        <f>IF(AND(A12854&lt;&gt;"",ISNUMBER(A12854)),VLOOKUP(A12854,Studies!A:BR,3,FALSE),"")</f>
        <v>https://pubmed.ncbi.nlm.nih.gov/15206988/</v>
      </c>
      <c r="D12854" s="248" t="str">
        <f>IF(AND(A12854&lt;&gt;"",ISNUMBER(A12854)),VLOOKUP(A12854,Studies!A:BR,4,FALSE),"")</f>
        <v>Fluconazole i.v.</v>
      </c>
      <c r="E12854" s="248" t="str">
        <f>IF(AND(A12854&lt;&gt;"",ISNUMBER(A12854)),VLOOKUP(A12854,Studies!A:BR,5,FALSE),"")</f>
        <v>Fluconazole</v>
      </c>
      <c r="F12854" s="249" t="str">
        <f>IF(AND(A12854&lt;&gt;"",ISNUMBER(A12854)),VLOOKUP(A12854,Studies!A:BR,6,FALSE),"")</f>
        <v>Plasma</v>
      </c>
      <c r="G12854" s="265">
        <v>315</v>
      </c>
      <c r="H12854" s="192" t="s">
        <v>59</v>
      </c>
      <c r="I12854" s="185">
        <v>29.5</v>
      </c>
      <c r="J12854" s="185" t="s">
        <v>956</v>
      </c>
      <c r="K12854" s="185" t="s">
        <v>115</v>
      </c>
      <c r="L12854" s="193">
        <v>5.0232558139999997</v>
      </c>
      <c r="M12854" s="193" t="s">
        <v>956</v>
      </c>
      <c r="N12854" s="193" t="s">
        <v>116</v>
      </c>
    </row>
    <row r="12855" spans="1:14" x14ac:dyDescent="0.25">
      <c r="A12855" s="181">
        <v>1384</v>
      </c>
      <c r="B12855" s="247" t="str">
        <f>IF(AND(A12855&lt;&gt;"",ISNUMBER(A12855)),VLOOKUP(A12855,Studies!A:BR,2,FALSE),"")</f>
        <v>Sobue 2004</v>
      </c>
      <c r="C12855" s="248" t="str">
        <f>IF(AND(A12855&lt;&gt;"",ISNUMBER(A12855)),VLOOKUP(A12855,Studies!A:BR,3,FALSE),"")</f>
        <v>https://pubmed.ncbi.nlm.nih.gov/15206988/</v>
      </c>
      <c r="D12855" s="248" t="str">
        <f>IF(AND(A12855&lt;&gt;"",ISNUMBER(A12855)),VLOOKUP(A12855,Studies!A:BR,4,FALSE),"")</f>
        <v>Fluconazole i.v.</v>
      </c>
      <c r="E12855" s="248" t="str">
        <f>IF(AND(A12855&lt;&gt;"",ISNUMBER(A12855)),VLOOKUP(A12855,Studies!A:BR,5,FALSE),"")</f>
        <v>Fluconazole</v>
      </c>
      <c r="F12855" s="249" t="str">
        <f>IF(AND(A12855&lt;&gt;"",ISNUMBER(A12855)),VLOOKUP(A12855,Studies!A:BR,6,FALSE),"")</f>
        <v>Plasma</v>
      </c>
      <c r="G12855" s="265">
        <v>316</v>
      </c>
      <c r="H12855" s="192" t="s">
        <v>59</v>
      </c>
      <c r="I12855" s="185">
        <v>33</v>
      </c>
      <c r="J12855" s="185" t="s">
        <v>956</v>
      </c>
      <c r="K12855" s="185" t="s">
        <v>115</v>
      </c>
      <c r="L12855" s="193">
        <v>5.9534883719999998</v>
      </c>
      <c r="M12855" s="193" t="s">
        <v>956</v>
      </c>
      <c r="N12855" s="193" t="s">
        <v>116</v>
      </c>
    </row>
    <row r="12856" spans="1:14" x14ac:dyDescent="0.25">
      <c r="A12856" s="181">
        <v>1384</v>
      </c>
      <c r="B12856" s="247" t="str">
        <f>IF(AND(A12856&lt;&gt;"",ISNUMBER(A12856)),VLOOKUP(A12856,Studies!A:BR,2,FALSE),"")</f>
        <v>Sobue 2004</v>
      </c>
      <c r="C12856" s="248" t="str">
        <f>IF(AND(A12856&lt;&gt;"",ISNUMBER(A12856)),VLOOKUP(A12856,Studies!A:BR,3,FALSE),"")</f>
        <v>https://pubmed.ncbi.nlm.nih.gov/15206988/</v>
      </c>
      <c r="D12856" s="248" t="str">
        <f>IF(AND(A12856&lt;&gt;"",ISNUMBER(A12856)),VLOOKUP(A12856,Studies!A:BR,4,FALSE),"")</f>
        <v>Fluconazole i.v.</v>
      </c>
      <c r="E12856" s="248" t="str">
        <f>IF(AND(A12856&lt;&gt;"",ISNUMBER(A12856)),VLOOKUP(A12856,Studies!A:BR,5,FALSE),"")</f>
        <v>Fluconazole</v>
      </c>
      <c r="F12856" s="249" t="str">
        <f>IF(AND(A12856&lt;&gt;"",ISNUMBER(A12856)),VLOOKUP(A12856,Studies!A:BR,6,FALSE),"")</f>
        <v>Plasma</v>
      </c>
      <c r="G12856" s="265">
        <v>317</v>
      </c>
      <c r="H12856" s="192" t="s">
        <v>59</v>
      </c>
      <c r="I12856" s="185">
        <v>31.2</v>
      </c>
      <c r="J12856" s="185" t="s">
        <v>956</v>
      </c>
      <c r="K12856" s="185" t="s">
        <v>115</v>
      </c>
      <c r="L12856" s="193">
        <v>5.2093023260000004</v>
      </c>
      <c r="M12856" s="193" t="s">
        <v>956</v>
      </c>
      <c r="N12856" s="193" t="s">
        <v>116</v>
      </c>
    </row>
    <row r="12857" spans="1:14" x14ac:dyDescent="0.25">
      <c r="A12857" s="181">
        <v>1384</v>
      </c>
      <c r="B12857" s="247" t="str">
        <f>IF(AND(A12857&lt;&gt;"",ISNUMBER(A12857)),VLOOKUP(A12857,Studies!A:BR,2,FALSE),"")</f>
        <v>Sobue 2004</v>
      </c>
      <c r="C12857" s="248" t="str">
        <f>IF(AND(A12857&lt;&gt;"",ISNUMBER(A12857)),VLOOKUP(A12857,Studies!A:BR,3,FALSE),"")</f>
        <v>https://pubmed.ncbi.nlm.nih.gov/15206988/</v>
      </c>
      <c r="D12857" s="248" t="str">
        <f>IF(AND(A12857&lt;&gt;"",ISNUMBER(A12857)),VLOOKUP(A12857,Studies!A:BR,4,FALSE),"")</f>
        <v>Fluconazole i.v.</v>
      </c>
      <c r="E12857" s="248" t="str">
        <f>IF(AND(A12857&lt;&gt;"",ISNUMBER(A12857)),VLOOKUP(A12857,Studies!A:BR,5,FALSE),"")</f>
        <v>Fluconazole</v>
      </c>
      <c r="F12857" s="249" t="str">
        <f>IF(AND(A12857&lt;&gt;"",ISNUMBER(A12857)),VLOOKUP(A12857,Studies!A:BR,6,FALSE),"")</f>
        <v>Plasma</v>
      </c>
      <c r="G12857" s="265">
        <v>318</v>
      </c>
      <c r="H12857" s="192" t="s">
        <v>59</v>
      </c>
      <c r="I12857" s="185">
        <v>29.1</v>
      </c>
      <c r="J12857" s="185" t="s">
        <v>956</v>
      </c>
      <c r="K12857" s="185" t="s">
        <v>115</v>
      </c>
      <c r="L12857" s="193">
        <v>5.271317829</v>
      </c>
      <c r="M12857" s="193" t="s">
        <v>956</v>
      </c>
      <c r="N12857" s="193" t="s">
        <v>116</v>
      </c>
    </row>
    <row r="12858" spans="1:14" x14ac:dyDescent="0.25">
      <c r="A12858" s="181">
        <v>1384</v>
      </c>
      <c r="B12858" s="247" t="str">
        <f>IF(AND(A12858&lt;&gt;"",ISNUMBER(A12858)),VLOOKUP(A12858,Studies!A:BR,2,FALSE),"")</f>
        <v>Sobue 2004</v>
      </c>
      <c r="C12858" s="248" t="str">
        <f>IF(AND(A12858&lt;&gt;"",ISNUMBER(A12858)),VLOOKUP(A12858,Studies!A:BR,3,FALSE),"")</f>
        <v>https://pubmed.ncbi.nlm.nih.gov/15206988/</v>
      </c>
      <c r="D12858" s="248" t="str">
        <f>IF(AND(A12858&lt;&gt;"",ISNUMBER(A12858)),VLOOKUP(A12858,Studies!A:BR,4,FALSE),"")</f>
        <v>Fluconazole i.v.</v>
      </c>
      <c r="E12858" s="248" t="str">
        <f>IF(AND(A12858&lt;&gt;"",ISNUMBER(A12858)),VLOOKUP(A12858,Studies!A:BR,5,FALSE),"")</f>
        <v>Fluconazole</v>
      </c>
      <c r="F12858" s="249" t="str">
        <f>IF(AND(A12858&lt;&gt;"",ISNUMBER(A12858)),VLOOKUP(A12858,Studies!A:BR,6,FALSE),"")</f>
        <v>Plasma</v>
      </c>
      <c r="G12858" s="265">
        <v>320</v>
      </c>
      <c r="H12858" s="192" t="s">
        <v>59</v>
      </c>
      <c r="I12858" s="185">
        <v>28.7</v>
      </c>
      <c r="J12858" s="185" t="s">
        <v>956</v>
      </c>
      <c r="K12858" s="185" t="s">
        <v>115</v>
      </c>
      <c r="L12858" s="193">
        <v>5.271317829</v>
      </c>
      <c r="M12858" s="193" t="s">
        <v>956</v>
      </c>
      <c r="N12858" s="193" t="s">
        <v>116</v>
      </c>
    </row>
    <row r="12859" spans="1:14" x14ac:dyDescent="0.25">
      <c r="A12859" s="181">
        <v>1384</v>
      </c>
      <c r="B12859" s="247" t="str">
        <f>IF(AND(A12859&lt;&gt;"",ISNUMBER(A12859)),VLOOKUP(A12859,Studies!A:BR,2,FALSE),"")</f>
        <v>Sobue 2004</v>
      </c>
      <c r="C12859" s="248" t="str">
        <f>IF(AND(A12859&lt;&gt;"",ISNUMBER(A12859)),VLOOKUP(A12859,Studies!A:BR,3,FALSE),"")</f>
        <v>https://pubmed.ncbi.nlm.nih.gov/15206988/</v>
      </c>
      <c r="D12859" s="248" t="str">
        <f>IF(AND(A12859&lt;&gt;"",ISNUMBER(A12859)),VLOOKUP(A12859,Studies!A:BR,4,FALSE),"")</f>
        <v>Fluconazole i.v.</v>
      </c>
      <c r="E12859" s="248" t="str">
        <f>IF(AND(A12859&lt;&gt;"",ISNUMBER(A12859)),VLOOKUP(A12859,Studies!A:BR,5,FALSE),"")</f>
        <v>Fluconazole</v>
      </c>
      <c r="F12859" s="249" t="str">
        <f>IF(AND(A12859&lt;&gt;"",ISNUMBER(A12859)),VLOOKUP(A12859,Studies!A:BR,6,FALSE),"")</f>
        <v>Plasma</v>
      </c>
      <c r="G12859" s="265">
        <v>322</v>
      </c>
      <c r="H12859" s="192" t="s">
        <v>59</v>
      </c>
      <c r="I12859" s="185">
        <v>27.7</v>
      </c>
      <c r="J12859" s="185" t="s">
        <v>956</v>
      </c>
      <c r="K12859" s="185" t="s">
        <v>115</v>
      </c>
      <c r="L12859" s="193">
        <v>5.5193798449999996</v>
      </c>
      <c r="M12859" s="193" t="s">
        <v>956</v>
      </c>
      <c r="N12859" s="193" t="s">
        <v>116</v>
      </c>
    </row>
    <row r="12860" spans="1:14" x14ac:dyDescent="0.25">
      <c r="A12860" s="181">
        <v>1384</v>
      </c>
      <c r="B12860" s="247" t="str">
        <f>IF(AND(A12860&lt;&gt;"",ISNUMBER(A12860)),VLOOKUP(A12860,Studies!A:BR,2,FALSE),"")</f>
        <v>Sobue 2004</v>
      </c>
      <c r="C12860" s="248" t="str">
        <f>IF(AND(A12860&lt;&gt;"",ISNUMBER(A12860)),VLOOKUP(A12860,Studies!A:BR,3,FALSE),"")</f>
        <v>https://pubmed.ncbi.nlm.nih.gov/15206988/</v>
      </c>
      <c r="D12860" s="248" t="str">
        <f>IF(AND(A12860&lt;&gt;"",ISNUMBER(A12860)),VLOOKUP(A12860,Studies!A:BR,4,FALSE),"")</f>
        <v>Fluconazole i.v.</v>
      </c>
      <c r="E12860" s="248" t="str">
        <f>IF(AND(A12860&lt;&gt;"",ISNUMBER(A12860)),VLOOKUP(A12860,Studies!A:BR,5,FALSE),"")</f>
        <v>Fluconazole</v>
      </c>
      <c r="F12860" s="249" t="str">
        <f>IF(AND(A12860&lt;&gt;"",ISNUMBER(A12860)),VLOOKUP(A12860,Studies!A:BR,6,FALSE),"")</f>
        <v>Plasma</v>
      </c>
      <c r="G12860" s="265">
        <v>324</v>
      </c>
      <c r="H12860" s="192" t="s">
        <v>59</v>
      </c>
      <c r="I12860" s="185">
        <v>25.9</v>
      </c>
      <c r="J12860" s="185" t="s">
        <v>956</v>
      </c>
      <c r="K12860" s="185" t="s">
        <v>115</v>
      </c>
      <c r="L12860" s="193">
        <v>5.8914728680000001</v>
      </c>
      <c r="M12860" s="193" t="s">
        <v>956</v>
      </c>
      <c r="N12860" s="193" t="s">
        <v>116</v>
      </c>
    </row>
    <row r="12861" spans="1:14" x14ac:dyDescent="0.25">
      <c r="A12861" s="181">
        <v>1384</v>
      </c>
      <c r="B12861" s="247" t="str">
        <f>IF(AND(A12861&lt;&gt;"",ISNUMBER(A12861)),VLOOKUP(A12861,Studies!A:BR,2,FALSE),"")</f>
        <v>Sobue 2004</v>
      </c>
      <c r="C12861" s="248" t="str">
        <f>IF(AND(A12861&lt;&gt;"",ISNUMBER(A12861)),VLOOKUP(A12861,Studies!A:BR,3,FALSE),"")</f>
        <v>https://pubmed.ncbi.nlm.nih.gov/15206988/</v>
      </c>
      <c r="D12861" s="248" t="str">
        <f>IF(AND(A12861&lt;&gt;"",ISNUMBER(A12861)),VLOOKUP(A12861,Studies!A:BR,4,FALSE),"")</f>
        <v>Fluconazole i.v.</v>
      </c>
      <c r="E12861" s="248" t="str">
        <f>IF(AND(A12861&lt;&gt;"",ISNUMBER(A12861)),VLOOKUP(A12861,Studies!A:BR,5,FALSE),"")</f>
        <v>Fluconazole</v>
      </c>
      <c r="F12861" s="249" t="str">
        <f>IF(AND(A12861&lt;&gt;"",ISNUMBER(A12861)),VLOOKUP(A12861,Studies!A:BR,6,FALSE),"")</f>
        <v>Plasma</v>
      </c>
      <c r="G12861" s="265">
        <v>328</v>
      </c>
      <c r="H12861" s="192" t="s">
        <v>59</v>
      </c>
      <c r="I12861" s="185">
        <v>23.4</v>
      </c>
      <c r="J12861" s="185" t="s">
        <v>956</v>
      </c>
      <c r="K12861" s="185" t="s">
        <v>115</v>
      </c>
      <c r="L12861" s="193">
        <v>4.2790697670000002</v>
      </c>
      <c r="M12861" s="193" t="s">
        <v>956</v>
      </c>
      <c r="N12861" s="193" t="s">
        <v>116</v>
      </c>
    </row>
    <row r="12862" spans="1:14" x14ac:dyDescent="0.25">
      <c r="A12862" s="181">
        <v>1384</v>
      </c>
      <c r="B12862" s="247" t="str">
        <f>IF(AND(A12862&lt;&gt;"",ISNUMBER(A12862)),VLOOKUP(A12862,Studies!A:BR,2,FALSE),"")</f>
        <v>Sobue 2004</v>
      </c>
      <c r="C12862" s="248" t="str">
        <f>IF(AND(A12862&lt;&gt;"",ISNUMBER(A12862)),VLOOKUP(A12862,Studies!A:BR,3,FALSE),"")</f>
        <v>https://pubmed.ncbi.nlm.nih.gov/15206988/</v>
      </c>
      <c r="D12862" s="248" t="str">
        <f>IF(AND(A12862&lt;&gt;"",ISNUMBER(A12862)),VLOOKUP(A12862,Studies!A:BR,4,FALSE),"")</f>
        <v>Fluconazole i.v.</v>
      </c>
      <c r="E12862" s="248" t="str">
        <f>IF(AND(A12862&lt;&gt;"",ISNUMBER(A12862)),VLOOKUP(A12862,Studies!A:BR,5,FALSE),"")</f>
        <v>Fluconazole</v>
      </c>
      <c r="F12862" s="249" t="str">
        <f>IF(AND(A12862&lt;&gt;"",ISNUMBER(A12862)),VLOOKUP(A12862,Studies!A:BR,6,FALSE),"")</f>
        <v>Plasma</v>
      </c>
      <c r="G12862" s="265">
        <v>336</v>
      </c>
      <c r="H12862" s="192" t="s">
        <v>59</v>
      </c>
      <c r="I12862" s="185">
        <v>20.7</v>
      </c>
      <c r="J12862" s="185" t="s">
        <v>956</v>
      </c>
      <c r="K12862" s="185" t="s">
        <v>115</v>
      </c>
      <c r="L12862" s="193">
        <v>5.0232558139999997</v>
      </c>
      <c r="M12862" s="193" t="s">
        <v>956</v>
      </c>
      <c r="N12862" s="193" t="s">
        <v>116</v>
      </c>
    </row>
    <row r="12863" spans="1:14" x14ac:dyDescent="0.25">
      <c r="A12863" s="181">
        <v>1385</v>
      </c>
      <c r="B12863" s="247" t="str">
        <f>IF(AND(A12863&lt;&gt;"",ISNUMBER(A12863)),VLOOKUP(A12863,Studies!A:BR,2,FALSE),"")</f>
        <v>Yeates 1994</v>
      </c>
      <c r="C12863" s="248" t="str">
        <f>IF(AND(A12863&lt;&gt;"",ISNUMBER(A12863)),VLOOKUP(A12863,Studies!A:BR,3,FALSE),"")</f>
        <v>https://pubmed.ncbi.nlm.nih.gov/7946940/</v>
      </c>
      <c r="D12863" s="248" t="str">
        <f>IF(AND(A12863&lt;&gt;"",ISNUMBER(A12863)),VLOOKUP(A12863,Studies!A:BR,4,FALSE),"")</f>
        <v>Fluconazole i.v. healthy</v>
      </c>
      <c r="E12863" s="248" t="str">
        <f>IF(AND(A12863&lt;&gt;"",ISNUMBER(A12863)),VLOOKUP(A12863,Studies!A:BR,5,FALSE),"")</f>
        <v>Fluconazole</v>
      </c>
      <c r="F12863" s="249" t="str">
        <f>IF(AND(A12863&lt;&gt;"",ISNUMBER(A12863)),VLOOKUP(A12863,Studies!A:BR,6,FALSE),"")</f>
        <v>Plasma</v>
      </c>
      <c r="G12863" s="265">
        <v>8.3299999999999999E-2</v>
      </c>
      <c r="H12863" s="192" t="s">
        <v>59</v>
      </c>
      <c r="I12863" s="185">
        <v>2.72</v>
      </c>
      <c r="J12863" s="185" t="s">
        <v>956</v>
      </c>
      <c r="K12863" s="185" t="s">
        <v>115</v>
      </c>
    </row>
    <row r="12864" spans="1:14" x14ac:dyDescent="0.25">
      <c r="A12864" s="181">
        <v>1385</v>
      </c>
      <c r="B12864" s="247" t="str">
        <f>IF(AND(A12864&lt;&gt;"",ISNUMBER(A12864)),VLOOKUP(A12864,Studies!A:BR,2,FALSE),"")</f>
        <v>Yeates 1994</v>
      </c>
      <c r="C12864" s="248" t="str">
        <f>IF(AND(A12864&lt;&gt;"",ISNUMBER(A12864)),VLOOKUP(A12864,Studies!A:BR,3,FALSE),"")</f>
        <v>https://pubmed.ncbi.nlm.nih.gov/7946940/</v>
      </c>
      <c r="D12864" s="248" t="str">
        <f>IF(AND(A12864&lt;&gt;"",ISNUMBER(A12864)),VLOOKUP(A12864,Studies!A:BR,4,FALSE),"")</f>
        <v>Fluconazole i.v. healthy</v>
      </c>
      <c r="E12864" s="248" t="str">
        <f>IF(AND(A12864&lt;&gt;"",ISNUMBER(A12864)),VLOOKUP(A12864,Studies!A:BR,5,FALSE),"")</f>
        <v>Fluconazole</v>
      </c>
      <c r="F12864" s="249" t="str">
        <f>IF(AND(A12864&lt;&gt;"",ISNUMBER(A12864)),VLOOKUP(A12864,Studies!A:BR,6,FALSE),"")</f>
        <v>Plasma</v>
      </c>
      <c r="G12864" s="265">
        <v>0.1666</v>
      </c>
      <c r="H12864" s="192" t="s">
        <v>59</v>
      </c>
      <c r="I12864" s="185">
        <v>1.99</v>
      </c>
      <c r="J12864" s="185" t="s">
        <v>956</v>
      </c>
      <c r="K12864" s="185" t="s">
        <v>115</v>
      </c>
    </row>
    <row r="12865" spans="1:11" x14ac:dyDescent="0.25">
      <c r="A12865" s="181">
        <v>1385</v>
      </c>
      <c r="B12865" s="247" t="str">
        <f>IF(AND(A12865&lt;&gt;"",ISNUMBER(A12865)),VLOOKUP(A12865,Studies!A:BR,2,FALSE),"")</f>
        <v>Yeates 1994</v>
      </c>
      <c r="C12865" s="248" t="str">
        <f>IF(AND(A12865&lt;&gt;"",ISNUMBER(A12865)),VLOOKUP(A12865,Studies!A:BR,3,FALSE),"")</f>
        <v>https://pubmed.ncbi.nlm.nih.gov/7946940/</v>
      </c>
      <c r="D12865" s="248" t="str">
        <f>IF(AND(A12865&lt;&gt;"",ISNUMBER(A12865)),VLOOKUP(A12865,Studies!A:BR,4,FALSE),"")</f>
        <v>Fluconazole i.v. healthy</v>
      </c>
      <c r="E12865" s="248" t="str">
        <f>IF(AND(A12865&lt;&gt;"",ISNUMBER(A12865)),VLOOKUP(A12865,Studies!A:BR,5,FALSE),"")</f>
        <v>Fluconazole</v>
      </c>
      <c r="F12865" s="249" t="str">
        <f>IF(AND(A12865&lt;&gt;"",ISNUMBER(A12865)),VLOOKUP(A12865,Studies!A:BR,6,FALSE),"")</f>
        <v>Plasma</v>
      </c>
      <c r="G12865" s="265">
        <v>0.25</v>
      </c>
      <c r="H12865" s="192" t="s">
        <v>59</v>
      </c>
      <c r="I12865" s="185">
        <v>1.83</v>
      </c>
      <c r="J12865" s="185" t="s">
        <v>956</v>
      </c>
      <c r="K12865" s="185" t="s">
        <v>115</v>
      </c>
    </row>
    <row r="12866" spans="1:11" x14ac:dyDescent="0.25">
      <c r="A12866" s="181">
        <v>1385</v>
      </c>
      <c r="B12866" s="247" t="str">
        <f>IF(AND(A12866&lt;&gt;"",ISNUMBER(A12866)),VLOOKUP(A12866,Studies!A:BR,2,FALSE),"")</f>
        <v>Yeates 1994</v>
      </c>
      <c r="C12866" s="248" t="str">
        <f>IF(AND(A12866&lt;&gt;"",ISNUMBER(A12866)),VLOOKUP(A12866,Studies!A:BR,3,FALSE),"")</f>
        <v>https://pubmed.ncbi.nlm.nih.gov/7946940/</v>
      </c>
      <c r="D12866" s="248" t="str">
        <f>IF(AND(A12866&lt;&gt;"",ISNUMBER(A12866)),VLOOKUP(A12866,Studies!A:BR,4,FALSE),"")</f>
        <v>Fluconazole i.v. healthy</v>
      </c>
      <c r="E12866" s="248" t="str">
        <f>IF(AND(A12866&lt;&gt;"",ISNUMBER(A12866)),VLOOKUP(A12866,Studies!A:BR,5,FALSE),"")</f>
        <v>Fluconazole</v>
      </c>
      <c r="F12866" s="249" t="str">
        <f>IF(AND(A12866&lt;&gt;"",ISNUMBER(A12866)),VLOOKUP(A12866,Studies!A:BR,6,FALSE),"")</f>
        <v>Plasma</v>
      </c>
      <c r="G12866" s="265">
        <v>0.5</v>
      </c>
      <c r="H12866" s="192" t="s">
        <v>59</v>
      </c>
      <c r="I12866" s="185">
        <v>1.7</v>
      </c>
      <c r="J12866" s="185" t="s">
        <v>956</v>
      </c>
      <c r="K12866" s="185" t="s">
        <v>115</v>
      </c>
    </row>
    <row r="12867" spans="1:11" x14ac:dyDescent="0.25">
      <c r="A12867" s="181">
        <v>1385</v>
      </c>
      <c r="B12867" s="247" t="str">
        <f>IF(AND(A12867&lt;&gt;"",ISNUMBER(A12867)),VLOOKUP(A12867,Studies!A:BR,2,FALSE),"")</f>
        <v>Yeates 1994</v>
      </c>
      <c r="C12867" s="248" t="str">
        <f>IF(AND(A12867&lt;&gt;"",ISNUMBER(A12867)),VLOOKUP(A12867,Studies!A:BR,3,FALSE),"")</f>
        <v>https://pubmed.ncbi.nlm.nih.gov/7946940/</v>
      </c>
      <c r="D12867" s="248" t="str">
        <f>IF(AND(A12867&lt;&gt;"",ISNUMBER(A12867)),VLOOKUP(A12867,Studies!A:BR,4,FALSE),"")</f>
        <v>Fluconazole i.v. healthy</v>
      </c>
      <c r="E12867" s="248" t="str">
        <f>IF(AND(A12867&lt;&gt;"",ISNUMBER(A12867)),VLOOKUP(A12867,Studies!A:BR,5,FALSE),"")</f>
        <v>Fluconazole</v>
      </c>
      <c r="F12867" s="249" t="str">
        <f>IF(AND(A12867&lt;&gt;"",ISNUMBER(A12867)),VLOOKUP(A12867,Studies!A:BR,6,FALSE),"")</f>
        <v>Plasma</v>
      </c>
      <c r="G12867" s="265">
        <v>0.75</v>
      </c>
      <c r="H12867" s="192" t="s">
        <v>59</v>
      </c>
      <c r="I12867" s="185">
        <v>1.58</v>
      </c>
      <c r="J12867" s="185" t="s">
        <v>956</v>
      </c>
      <c r="K12867" s="185" t="s">
        <v>115</v>
      </c>
    </row>
    <row r="12868" spans="1:11" x14ac:dyDescent="0.25">
      <c r="A12868" s="181">
        <v>1385</v>
      </c>
      <c r="B12868" s="247" t="str">
        <f>IF(AND(A12868&lt;&gt;"",ISNUMBER(A12868)),VLOOKUP(A12868,Studies!A:BR,2,FALSE),"")</f>
        <v>Yeates 1994</v>
      </c>
      <c r="C12868" s="248" t="str">
        <f>IF(AND(A12868&lt;&gt;"",ISNUMBER(A12868)),VLOOKUP(A12868,Studies!A:BR,3,FALSE),"")</f>
        <v>https://pubmed.ncbi.nlm.nih.gov/7946940/</v>
      </c>
      <c r="D12868" s="248" t="str">
        <f>IF(AND(A12868&lt;&gt;"",ISNUMBER(A12868)),VLOOKUP(A12868,Studies!A:BR,4,FALSE),"")</f>
        <v>Fluconazole i.v. healthy</v>
      </c>
      <c r="E12868" s="248" t="str">
        <f>IF(AND(A12868&lt;&gt;"",ISNUMBER(A12868)),VLOOKUP(A12868,Studies!A:BR,5,FALSE),"")</f>
        <v>Fluconazole</v>
      </c>
      <c r="F12868" s="249" t="str">
        <f>IF(AND(A12868&lt;&gt;"",ISNUMBER(A12868)),VLOOKUP(A12868,Studies!A:BR,6,FALSE),"")</f>
        <v>Plasma</v>
      </c>
      <c r="G12868" s="265">
        <v>1</v>
      </c>
      <c r="H12868" s="192" t="s">
        <v>59</v>
      </c>
      <c r="I12868" s="185">
        <v>1.56</v>
      </c>
      <c r="J12868" s="185" t="s">
        <v>956</v>
      </c>
      <c r="K12868" s="185" t="s">
        <v>115</v>
      </c>
    </row>
    <row r="12869" spans="1:11" x14ac:dyDescent="0.25">
      <c r="A12869" s="181">
        <v>1385</v>
      </c>
      <c r="B12869" s="247" t="str">
        <f>IF(AND(A12869&lt;&gt;"",ISNUMBER(A12869)),VLOOKUP(A12869,Studies!A:BR,2,FALSE),"")</f>
        <v>Yeates 1994</v>
      </c>
      <c r="C12869" s="248" t="str">
        <f>IF(AND(A12869&lt;&gt;"",ISNUMBER(A12869)),VLOOKUP(A12869,Studies!A:BR,3,FALSE),"")</f>
        <v>https://pubmed.ncbi.nlm.nih.gov/7946940/</v>
      </c>
      <c r="D12869" s="248" t="str">
        <f>IF(AND(A12869&lt;&gt;"",ISNUMBER(A12869)),VLOOKUP(A12869,Studies!A:BR,4,FALSE),"")</f>
        <v>Fluconazole i.v. healthy</v>
      </c>
      <c r="E12869" s="248" t="str">
        <f>IF(AND(A12869&lt;&gt;"",ISNUMBER(A12869)),VLOOKUP(A12869,Studies!A:BR,5,FALSE),"")</f>
        <v>Fluconazole</v>
      </c>
      <c r="F12869" s="249" t="str">
        <f>IF(AND(A12869&lt;&gt;"",ISNUMBER(A12869)),VLOOKUP(A12869,Studies!A:BR,6,FALSE),"")</f>
        <v>Plasma</v>
      </c>
      <c r="G12869" s="265">
        <v>1.5</v>
      </c>
      <c r="H12869" s="192" t="s">
        <v>59</v>
      </c>
      <c r="I12869" s="185">
        <v>1.54</v>
      </c>
      <c r="J12869" s="185" t="s">
        <v>956</v>
      </c>
      <c r="K12869" s="185" t="s">
        <v>115</v>
      </c>
    </row>
    <row r="12870" spans="1:11" x14ac:dyDescent="0.25">
      <c r="A12870" s="181">
        <v>1385</v>
      </c>
      <c r="B12870" s="247" t="str">
        <f>IF(AND(A12870&lt;&gt;"",ISNUMBER(A12870)),VLOOKUP(A12870,Studies!A:BR,2,FALSE),"")</f>
        <v>Yeates 1994</v>
      </c>
      <c r="C12870" s="248" t="str">
        <f>IF(AND(A12870&lt;&gt;"",ISNUMBER(A12870)),VLOOKUP(A12870,Studies!A:BR,3,FALSE),"")</f>
        <v>https://pubmed.ncbi.nlm.nih.gov/7946940/</v>
      </c>
      <c r="D12870" s="248" t="str">
        <f>IF(AND(A12870&lt;&gt;"",ISNUMBER(A12870)),VLOOKUP(A12870,Studies!A:BR,4,FALSE),"")</f>
        <v>Fluconazole i.v. healthy</v>
      </c>
      <c r="E12870" s="248" t="str">
        <f>IF(AND(A12870&lt;&gt;"",ISNUMBER(A12870)),VLOOKUP(A12870,Studies!A:BR,5,FALSE),"")</f>
        <v>Fluconazole</v>
      </c>
      <c r="F12870" s="249" t="str">
        <f>IF(AND(A12870&lt;&gt;"",ISNUMBER(A12870)),VLOOKUP(A12870,Studies!A:BR,6,FALSE),"")</f>
        <v>Plasma</v>
      </c>
      <c r="G12870" s="265">
        <v>2</v>
      </c>
      <c r="H12870" s="192" t="s">
        <v>59</v>
      </c>
      <c r="I12870" s="185">
        <v>1.5</v>
      </c>
      <c r="J12870" s="185" t="s">
        <v>956</v>
      </c>
      <c r="K12870" s="185" t="s">
        <v>115</v>
      </c>
    </row>
    <row r="12871" spans="1:11" x14ac:dyDescent="0.25">
      <c r="A12871" s="181">
        <v>1385</v>
      </c>
      <c r="B12871" s="247" t="str">
        <f>IF(AND(A12871&lt;&gt;"",ISNUMBER(A12871)),VLOOKUP(A12871,Studies!A:BR,2,FALSE),"")</f>
        <v>Yeates 1994</v>
      </c>
      <c r="C12871" s="248" t="str">
        <f>IF(AND(A12871&lt;&gt;"",ISNUMBER(A12871)),VLOOKUP(A12871,Studies!A:BR,3,FALSE),"")</f>
        <v>https://pubmed.ncbi.nlm.nih.gov/7946940/</v>
      </c>
      <c r="D12871" s="248" t="str">
        <f>IF(AND(A12871&lt;&gt;"",ISNUMBER(A12871)),VLOOKUP(A12871,Studies!A:BR,4,FALSE),"")</f>
        <v>Fluconazole i.v. healthy</v>
      </c>
      <c r="E12871" s="248" t="str">
        <f>IF(AND(A12871&lt;&gt;"",ISNUMBER(A12871)),VLOOKUP(A12871,Studies!A:BR,5,FALSE),"")</f>
        <v>Fluconazole</v>
      </c>
      <c r="F12871" s="249" t="str">
        <f>IF(AND(A12871&lt;&gt;"",ISNUMBER(A12871)),VLOOKUP(A12871,Studies!A:BR,6,FALSE),"")</f>
        <v>Plasma</v>
      </c>
      <c r="G12871" s="265">
        <v>3</v>
      </c>
      <c r="H12871" s="192" t="s">
        <v>59</v>
      </c>
      <c r="I12871" s="185">
        <v>1.47</v>
      </c>
      <c r="J12871" s="185" t="s">
        <v>956</v>
      </c>
      <c r="K12871" s="185" t="s">
        <v>115</v>
      </c>
    </row>
    <row r="12872" spans="1:11" x14ac:dyDescent="0.25">
      <c r="A12872" s="181">
        <v>1385</v>
      </c>
      <c r="B12872" s="247" t="str">
        <f>IF(AND(A12872&lt;&gt;"",ISNUMBER(A12872)),VLOOKUP(A12872,Studies!A:BR,2,FALSE),"")</f>
        <v>Yeates 1994</v>
      </c>
      <c r="C12872" s="248" t="str">
        <f>IF(AND(A12872&lt;&gt;"",ISNUMBER(A12872)),VLOOKUP(A12872,Studies!A:BR,3,FALSE),"")</f>
        <v>https://pubmed.ncbi.nlm.nih.gov/7946940/</v>
      </c>
      <c r="D12872" s="248" t="str">
        <f>IF(AND(A12872&lt;&gt;"",ISNUMBER(A12872)),VLOOKUP(A12872,Studies!A:BR,4,FALSE),"")</f>
        <v>Fluconazole i.v. healthy</v>
      </c>
      <c r="E12872" s="248" t="str">
        <f>IF(AND(A12872&lt;&gt;"",ISNUMBER(A12872)),VLOOKUP(A12872,Studies!A:BR,5,FALSE),"")</f>
        <v>Fluconazole</v>
      </c>
      <c r="F12872" s="249" t="str">
        <f>IF(AND(A12872&lt;&gt;"",ISNUMBER(A12872)),VLOOKUP(A12872,Studies!A:BR,6,FALSE),"")</f>
        <v>Plasma</v>
      </c>
      <c r="G12872" s="265">
        <v>4</v>
      </c>
      <c r="H12872" s="192" t="s">
        <v>59</v>
      </c>
      <c r="I12872" s="185">
        <v>1.35</v>
      </c>
      <c r="J12872" s="185" t="s">
        <v>956</v>
      </c>
      <c r="K12872" s="185" t="s">
        <v>115</v>
      </c>
    </row>
    <row r="12873" spans="1:11" x14ac:dyDescent="0.25">
      <c r="A12873" s="181">
        <v>1385</v>
      </c>
      <c r="B12873" s="247" t="str">
        <f>IF(AND(A12873&lt;&gt;"",ISNUMBER(A12873)),VLOOKUP(A12873,Studies!A:BR,2,FALSE),"")</f>
        <v>Yeates 1994</v>
      </c>
      <c r="C12873" s="248" t="str">
        <f>IF(AND(A12873&lt;&gt;"",ISNUMBER(A12873)),VLOOKUP(A12873,Studies!A:BR,3,FALSE),"")</f>
        <v>https://pubmed.ncbi.nlm.nih.gov/7946940/</v>
      </c>
      <c r="D12873" s="248" t="str">
        <f>IF(AND(A12873&lt;&gt;"",ISNUMBER(A12873)),VLOOKUP(A12873,Studies!A:BR,4,FALSE),"")</f>
        <v>Fluconazole i.v. healthy</v>
      </c>
      <c r="E12873" s="248" t="str">
        <f>IF(AND(A12873&lt;&gt;"",ISNUMBER(A12873)),VLOOKUP(A12873,Studies!A:BR,5,FALSE),"")</f>
        <v>Fluconazole</v>
      </c>
      <c r="F12873" s="249" t="str">
        <f>IF(AND(A12873&lt;&gt;"",ISNUMBER(A12873)),VLOOKUP(A12873,Studies!A:BR,6,FALSE),"")</f>
        <v>Plasma</v>
      </c>
      <c r="G12873" s="265">
        <v>6</v>
      </c>
      <c r="H12873" s="192" t="s">
        <v>59</v>
      </c>
      <c r="I12873" s="185">
        <v>1.29</v>
      </c>
      <c r="J12873" s="185" t="s">
        <v>956</v>
      </c>
      <c r="K12873" s="185" t="s">
        <v>115</v>
      </c>
    </row>
    <row r="12874" spans="1:11" x14ac:dyDescent="0.25">
      <c r="A12874" s="181">
        <v>1385</v>
      </c>
      <c r="B12874" s="247" t="str">
        <f>IF(AND(A12874&lt;&gt;"",ISNUMBER(A12874)),VLOOKUP(A12874,Studies!A:BR,2,FALSE),"")</f>
        <v>Yeates 1994</v>
      </c>
      <c r="C12874" s="248" t="str">
        <f>IF(AND(A12874&lt;&gt;"",ISNUMBER(A12874)),VLOOKUP(A12874,Studies!A:BR,3,FALSE),"")</f>
        <v>https://pubmed.ncbi.nlm.nih.gov/7946940/</v>
      </c>
      <c r="D12874" s="248" t="str">
        <f>IF(AND(A12874&lt;&gt;"",ISNUMBER(A12874)),VLOOKUP(A12874,Studies!A:BR,4,FALSE),"")</f>
        <v>Fluconazole i.v. healthy</v>
      </c>
      <c r="E12874" s="248" t="str">
        <f>IF(AND(A12874&lt;&gt;"",ISNUMBER(A12874)),VLOOKUP(A12874,Studies!A:BR,5,FALSE),"")</f>
        <v>Fluconazole</v>
      </c>
      <c r="F12874" s="249" t="str">
        <f>IF(AND(A12874&lt;&gt;"",ISNUMBER(A12874)),VLOOKUP(A12874,Studies!A:BR,6,FALSE),"")</f>
        <v>Plasma</v>
      </c>
      <c r="G12874" s="265">
        <v>12</v>
      </c>
      <c r="H12874" s="192" t="s">
        <v>59</v>
      </c>
      <c r="I12874" s="185">
        <v>1.1599999999999999</v>
      </c>
      <c r="J12874" s="185" t="s">
        <v>956</v>
      </c>
      <c r="K12874" s="185" t="s">
        <v>115</v>
      </c>
    </row>
    <row r="12875" spans="1:11" x14ac:dyDescent="0.25">
      <c r="A12875" s="181">
        <v>1385</v>
      </c>
      <c r="B12875" s="247" t="str">
        <f>IF(AND(A12875&lt;&gt;"",ISNUMBER(A12875)),VLOOKUP(A12875,Studies!A:BR,2,FALSE),"")</f>
        <v>Yeates 1994</v>
      </c>
      <c r="C12875" s="248" t="str">
        <f>IF(AND(A12875&lt;&gt;"",ISNUMBER(A12875)),VLOOKUP(A12875,Studies!A:BR,3,FALSE),"")</f>
        <v>https://pubmed.ncbi.nlm.nih.gov/7946940/</v>
      </c>
      <c r="D12875" s="248" t="str">
        <f>IF(AND(A12875&lt;&gt;"",ISNUMBER(A12875)),VLOOKUP(A12875,Studies!A:BR,4,FALSE),"")</f>
        <v>Fluconazole i.v. healthy</v>
      </c>
      <c r="E12875" s="248" t="str">
        <f>IF(AND(A12875&lt;&gt;"",ISNUMBER(A12875)),VLOOKUP(A12875,Studies!A:BR,5,FALSE),"")</f>
        <v>Fluconazole</v>
      </c>
      <c r="F12875" s="249" t="str">
        <f>IF(AND(A12875&lt;&gt;"",ISNUMBER(A12875)),VLOOKUP(A12875,Studies!A:BR,6,FALSE),"")</f>
        <v>Plasma</v>
      </c>
      <c r="G12875" s="265">
        <v>24</v>
      </c>
      <c r="H12875" s="192" t="s">
        <v>59</v>
      </c>
      <c r="I12875" s="185">
        <v>0.93500000000000005</v>
      </c>
      <c r="J12875" s="185" t="s">
        <v>956</v>
      </c>
      <c r="K12875" s="185" t="s">
        <v>115</v>
      </c>
    </row>
    <row r="12876" spans="1:11" x14ac:dyDescent="0.25">
      <c r="A12876" s="181">
        <v>1385</v>
      </c>
      <c r="B12876" s="247" t="str">
        <f>IF(AND(A12876&lt;&gt;"",ISNUMBER(A12876)),VLOOKUP(A12876,Studies!A:BR,2,FALSE),"")</f>
        <v>Yeates 1994</v>
      </c>
      <c r="C12876" s="248" t="str">
        <f>IF(AND(A12876&lt;&gt;"",ISNUMBER(A12876)),VLOOKUP(A12876,Studies!A:BR,3,FALSE),"")</f>
        <v>https://pubmed.ncbi.nlm.nih.gov/7946940/</v>
      </c>
      <c r="D12876" s="248" t="str">
        <f>IF(AND(A12876&lt;&gt;"",ISNUMBER(A12876)),VLOOKUP(A12876,Studies!A:BR,4,FALSE),"")</f>
        <v>Fluconazole i.v. healthy</v>
      </c>
      <c r="E12876" s="248" t="str">
        <f>IF(AND(A12876&lt;&gt;"",ISNUMBER(A12876)),VLOOKUP(A12876,Studies!A:BR,5,FALSE),"")</f>
        <v>Fluconazole</v>
      </c>
      <c r="F12876" s="249" t="str">
        <f>IF(AND(A12876&lt;&gt;"",ISNUMBER(A12876)),VLOOKUP(A12876,Studies!A:BR,6,FALSE),"")</f>
        <v>Plasma</v>
      </c>
      <c r="G12876" s="265">
        <v>36</v>
      </c>
      <c r="H12876" s="192" t="s">
        <v>59</v>
      </c>
      <c r="I12876" s="185">
        <v>0.70199999999999996</v>
      </c>
      <c r="J12876" s="185" t="s">
        <v>956</v>
      </c>
      <c r="K12876" s="185" t="s">
        <v>115</v>
      </c>
    </row>
    <row r="12877" spans="1:11" x14ac:dyDescent="0.25">
      <c r="A12877" s="181">
        <v>1385</v>
      </c>
      <c r="B12877" s="247" t="str">
        <f>IF(AND(A12877&lt;&gt;"",ISNUMBER(A12877)),VLOOKUP(A12877,Studies!A:BR,2,FALSE),"")</f>
        <v>Yeates 1994</v>
      </c>
      <c r="C12877" s="248" t="str">
        <f>IF(AND(A12877&lt;&gt;"",ISNUMBER(A12877)),VLOOKUP(A12877,Studies!A:BR,3,FALSE),"")</f>
        <v>https://pubmed.ncbi.nlm.nih.gov/7946940/</v>
      </c>
      <c r="D12877" s="248" t="str">
        <f>IF(AND(A12877&lt;&gt;"",ISNUMBER(A12877)),VLOOKUP(A12877,Studies!A:BR,4,FALSE),"")</f>
        <v>Fluconazole i.v. healthy</v>
      </c>
      <c r="E12877" s="248" t="str">
        <f>IF(AND(A12877&lt;&gt;"",ISNUMBER(A12877)),VLOOKUP(A12877,Studies!A:BR,5,FALSE),"")</f>
        <v>Fluconazole</v>
      </c>
      <c r="F12877" s="249" t="str">
        <f>IF(AND(A12877&lt;&gt;"",ISNUMBER(A12877)),VLOOKUP(A12877,Studies!A:BR,6,FALSE),"")</f>
        <v>Plasma</v>
      </c>
      <c r="G12877" s="265">
        <v>48</v>
      </c>
      <c r="H12877" s="192" t="s">
        <v>59</v>
      </c>
      <c r="I12877" s="185">
        <v>0.59399999999999997</v>
      </c>
      <c r="J12877" s="185" t="s">
        <v>956</v>
      </c>
      <c r="K12877" s="185" t="s">
        <v>115</v>
      </c>
    </row>
    <row r="12878" spans="1:11" x14ac:dyDescent="0.25">
      <c r="A12878" s="181">
        <v>1385</v>
      </c>
      <c r="B12878" s="247" t="str">
        <f>IF(AND(A12878&lt;&gt;"",ISNUMBER(A12878)),VLOOKUP(A12878,Studies!A:BR,2,FALSE),"")</f>
        <v>Yeates 1994</v>
      </c>
      <c r="C12878" s="248" t="str">
        <f>IF(AND(A12878&lt;&gt;"",ISNUMBER(A12878)),VLOOKUP(A12878,Studies!A:BR,3,FALSE),"")</f>
        <v>https://pubmed.ncbi.nlm.nih.gov/7946940/</v>
      </c>
      <c r="D12878" s="248" t="str">
        <f>IF(AND(A12878&lt;&gt;"",ISNUMBER(A12878)),VLOOKUP(A12878,Studies!A:BR,4,FALSE),"")</f>
        <v>Fluconazole i.v. healthy</v>
      </c>
      <c r="E12878" s="248" t="str">
        <f>IF(AND(A12878&lt;&gt;"",ISNUMBER(A12878)),VLOOKUP(A12878,Studies!A:BR,5,FALSE),"")</f>
        <v>Fluconazole</v>
      </c>
      <c r="F12878" s="249" t="str">
        <f>IF(AND(A12878&lt;&gt;"",ISNUMBER(A12878)),VLOOKUP(A12878,Studies!A:BR,6,FALSE),"")</f>
        <v>Plasma</v>
      </c>
      <c r="G12878" s="265">
        <v>72</v>
      </c>
      <c r="H12878" s="192" t="s">
        <v>59</v>
      </c>
      <c r="I12878" s="185">
        <v>0.34699999999999998</v>
      </c>
      <c r="J12878" s="185" t="s">
        <v>956</v>
      </c>
      <c r="K12878" s="185" t="s">
        <v>115</v>
      </c>
    </row>
    <row r="12879" spans="1:11" x14ac:dyDescent="0.25">
      <c r="A12879" s="181">
        <v>1385</v>
      </c>
      <c r="B12879" s="247" t="str">
        <f>IF(AND(A12879&lt;&gt;"",ISNUMBER(A12879)),VLOOKUP(A12879,Studies!A:BR,2,FALSE),"")</f>
        <v>Yeates 1994</v>
      </c>
      <c r="C12879" s="248" t="str">
        <f>IF(AND(A12879&lt;&gt;"",ISNUMBER(A12879)),VLOOKUP(A12879,Studies!A:BR,3,FALSE),"")</f>
        <v>https://pubmed.ncbi.nlm.nih.gov/7946940/</v>
      </c>
      <c r="D12879" s="248" t="str">
        <f>IF(AND(A12879&lt;&gt;"",ISNUMBER(A12879)),VLOOKUP(A12879,Studies!A:BR,4,FALSE),"")</f>
        <v>Fluconazole i.v. healthy</v>
      </c>
      <c r="E12879" s="248" t="str">
        <f>IF(AND(A12879&lt;&gt;"",ISNUMBER(A12879)),VLOOKUP(A12879,Studies!A:BR,5,FALSE),"")</f>
        <v>Fluconazole</v>
      </c>
      <c r="F12879" s="249" t="str">
        <f>IF(AND(A12879&lt;&gt;"",ISNUMBER(A12879)),VLOOKUP(A12879,Studies!A:BR,6,FALSE),"")</f>
        <v>Plasma</v>
      </c>
      <c r="G12879" s="265">
        <v>96</v>
      </c>
      <c r="H12879" s="192" t="s">
        <v>59</v>
      </c>
      <c r="I12879" s="185">
        <v>0.218</v>
      </c>
      <c r="J12879" s="185" t="s">
        <v>956</v>
      </c>
      <c r="K12879" s="185" t="s">
        <v>115</v>
      </c>
    </row>
    <row r="12880" spans="1:11" x14ac:dyDescent="0.25">
      <c r="A12880" s="181">
        <v>1385</v>
      </c>
      <c r="B12880" s="247" t="str">
        <f>IF(AND(A12880&lt;&gt;"",ISNUMBER(A12880)),VLOOKUP(A12880,Studies!A:BR,2,FALSE),"")</f>
        <v>Yeates 1994</v>
      </c>
      <c r="C12880" s="248" t="str">
        <f>IF(AND(A12880&lt;&gt;"",ISNUMBER(A12880)),VLOOKUP(A12880,Studies!A:BR,3,FALSE),"")</f>
        <v>https://pubmed.ncbi.nlm.nih.gov/7946940/</v>
      </c>
      <c r="D12880" s="248" t="str">
        <f>IF(AND(A12880&lt;&gt;"",ISNUMBER(A12880)),VLOOKUP(A12880,Studies!A:BR,4,FALSE),"")</f>
        <v>Fluconazole i.v. healthy</v>
      </c>
      <c r="E12880" s="248" t="str">
        <f>IF(AND(A12880&lt;&gt;"",ISNUMBER(A12880)),VLOOKUP(A12880,Studies!A:BR,5,FALSE),"")</f>
        <v>Fluconazole</v>
      </c>
      <c r="F12880" s="249" t="str">
        <f>IF(AND(A12880&lt;&gt;"",ISNUMBER(A12880)),VLOOKUP(A12880,Studies!A:BR,6,FALSE),"")</f>
        <v>Plasma</v>
      </c>
      <c r="G12880" s="265">
        <v>120</v>
      </c>
      <c r="H12880" s="192" t="s">
        <v>59</v>
      </c>
      <c r="I12880" s="185">
        <v>0.127</v>
      </c>
      <c r="J12880" s="185" t="s">
        <v>956</v>
      </c>
      <c r="K12880" s="185" t="s">
        <v>115</v>
      </c>
    </row>
    <row r="12881" spans="1:15" x14ac:dyDescent="0.25">
      <c r="A12881" s="181">
        <v>1386</v>
      </c>
      <c r="B12881" s="247" t="str">
        <f>IF(AND(A12881&lt;&gt;"",ISNUMBER(A12881)),VLOOKUP(A12881,Studies!A:BR,2,FALSE),"")</f>
        <v>Brammer 1991</v>
      </c>
      <c r="C12881" s="248" t="str">
        <f>IF(AND(A12881&lt;&gt;"",ISNUMBER(A12881)),VLOOKUP(A12881,Studies!A:BR,3,FALSE),"")</f>
        <v>https://pubmed.ncbi.nlm.nih.gov/1680653/</v>
      </c>
      <c r="D12881" s="248" t="str">
        <f>IF(AND(A12881&lt;&gt;"",ISNUMBER(A12881)),VLOOKUP(A12881,Studies!A:BR,4,FALSE),"")</f>
        <v>Fluconazole 50 mg oral</v>
      </c>
      <c r="E12881" s="248" t="str">
        <f>IF(AND(A12881&lt;&gt;"",ISNUMBER(A12881)),VLOOKUP(A12881,Studies!A:BR,5,FALSE),"")</f>
        <v>Fluconazole</v>
      </c>
      <c r="F12881" s="249" t="str">
        <f>IF(AND(A12881&lt;&gt;"",ISNUMBER(A12881)),VLOOKUP(A12881,Studies!A:BR,6,FALSE),"")</f>
        <v>Plasma</v>
      </c>
      <c r="G12881" s="265">
        <v>1</v>
      </c>
      <c r="H12881" s="192" t="s">
        <v>59</v>
      </c>
      <c r="I12881" s="185">
        <v>1.1299999999999999</v>
      </c>
      <c r="J12881" s="185" t="s">
        <v>956</v>
      </c>
      <c r="K12881" s="185" t="s">
        <v>115</v>
      </c>
      <c r="L12881" s="193">
        <v>0.19</v>
      </c>
      <c r="M12881" s="52" t="s">
        <v>956</v>
      </c>
      <c r="N12881" s="52" t="s">
        <v>116</v>
      </c>
    </row>
    <row r="12882" spans="1:15" x14ac:dyDescent="0.25">
      <c r="A12882" s="181">
        <v>1386</v>
      </c>
      <c r="B12882" s="247" t="str">
        <f>IF(AND(A12882&lt;&gt;"",ISNUMBER(A12882)),VLOOKUP(A12882,Studies!A:BR,2,FALSE),"")</f>
        <v>Brammer 1991</v>
      </c>
      <c r="C12882" s="248" t="str">
        <f>IF(AND(A12882&lt;&gt;"",ISNUMBER(A12882)),VLOOKUP(A12882,Studies!A:BR,3,FALSE),"")</f>
        <v>https://pubmed.ncbi.nlm.nih.gov/1680653/</v>
      </c>
      <c r="D12882" s="248" t="str">
        <f>IF(AND(A12882&lt;&gt;"",ISNUMBER(A12882)),VLOOKUP(A12882,Studies!A:BR,4,FALSE),"")</f>
        <v>Fluconazole 50 mg oral</v>
      </c>
      <c r="E12882" s="248" t="str">
        <f>IF(AND(A12882&lt;&gt;"",ISNUMBER(A12882)),VLOOKUP(A12882,Studies!A:BR,5,FALSE),"")</f>
        <v>Fluconazole</v>
      </c>
      <c r="F12882" s="249" t="str">
        <f>IF(AND(A12882&lt;&gt;"",ISNUMBER(A12882)),VLOOKUP(A12882,Studies!A:BR,6,FALSE),"")</f>
        <v>Plasma</v>
      </c>
      <c r="G12882" s="265">
        <v>2</v>
      </c>
      <c r="H12882" s="192" t="s">
        <v>59</v>
      </c>
      <c r="I12882" s="185">
        <v>1</v>
      </c>
      <c r="J12882" s="185" t="s">
        <v>956</v>
      </c>
      <c r="K12882" s="185" t="s">
        <v>115</v>
      </c>
      <c r="L12882" s="193">
        <v>0.05</v>
      </c>
      <c r="M12882" s="193" t="s">
        <v>956</v>
      </c>
      <c r="N12882" s="193" t="s">
        <v>116</v>
      </c>
    </row>
    <row r="12883" spans="1:15" x14ac:dyDescent="0.25">
      <c r="A12883" s="181">
        <v>1386</v>
      </c>
      <c r="B12883" s="247" t="str">
        <f>IF(AND(A12883&lt;&gt;"",ISNUMBER(A12883)),VLOOKUP(A12883,Studies!A:BR,2,FALSE),"")</f>
        <v>Brammer 1991</v>
      </c>
      <c r="C12883" s="248" t="str">
        <f>IF(AND(A12883&lt;&gt;"",ISNUMBER(A12883)),VLOOKUP(A12883,Studies!A:BR,3,FALSE),"")</f>
        <v>https://pubmed.ncbi.nlm.nih.gov/1680653/</v>
      </c>
      <c r="D12883" s="248" t="str">
        <f>IF(AND(A12883&lt;&gt;"",ISNUMBER(A12883)),VLOOKUP(A12883,Studies!A:BR,4,FALSE),"")</f>
        <v>Fluconazole 50 mg oral</v>
      </c>
      <c r="E12883" s="248" t="str">
        <f>IF(AND(A12883&lt;&gt;"",ISNUMBER(A12883)),VLOOKUP(A12883,Studies!A:BR,5,FALSE),"")</f>
        <v>Fluconazole</v>
      </c>
      <c r="F12883" s="249" t="str">
        <f>IF(AND(A12883&lt;&gt;"",ISNUMBER(A12883)),VLOOKUP(A12883,Studies!A:BR,6,FALSE),"")</f>
        <v>Plasma</v>
      </c>
      <c r="G12883" s="265">
        <v>4</v>
      </c>
      <c r="H12883" s="192" t="s">
        <v>59</v>
      </c>
      <c r="I12883" s="185">
        <v>0.98</v>
      </c>
      <c r="J12883" s="185" t="s">
        <v>956</v>
      </c>
      <c r="K12883" s="185" t="s">
        <v>115</v>
      </c>
      <c r="L12883" s="193">
        <v>0.02</v>
      </c>
      <c r="M12883" s="193" t="s">
        <v>956</v>
      </c>
      <c r="N12883" s="193" t="s">
        <v>116</v>
      </c>
    </row>
    <row r="12884" spans="1:15" x14ac:dyDescent="0.25">
      <c r="A12884" s="181">
        <v>1386</v>
      </c>
      <c r="B12884" s="247" t="str">
        <f>IF(AND(A12884&lt;&gt;"",ISNUMBER(A12884)),VLOOKUP(A12884,Studies!A:BR,2,FALSE),"")</f>
        <v>Brammer 1991</v>
      </c>
      <c r="C12884" s="248" t="str">
        <f>IF(AND(A12884&lt;&gt;"",ISNUMBER(A12884)),VLOOKUP(A12884,Studies!A:BR,3,FALSE),"")</f>
        <v>https://pubmed.ncbi.nlm.nih.gov/1680653/</v>
      </c>
      <c r="D12884" s="248" t="str">
        <f>IF(AND(A12884&lt;&gt;"",ISNUMBER(A12884)),VLOOKUP(A12884,Studies!A:BR,4,FALSE),"")</f>
        <v>Fluconazole 50 mg oral</v>
      </c>
      <c r="E12884" s="248" t="str">
        <f>IF(AND(A12884&lt;&gt;"",ISNUMBER(A12884)),VLOOKUP(A12884,Studies!A:BR,5,FALSE),"")</f>
        <v>Fluconazole</v>
      </c>
      <c r="F12884" s="249" t="str">
        <f>IF(AND(A12884&lt;&gt;"",ISNUMBER(A12884)),VLOOKUP(A12884,Studies!A:BR,6,FALSE),"")</f>
        <v>Plasma</v>
      </c>
      <c r="G12884" s="265">
        <v>8</v>
      </c>
      <c r="H12884" s="192" t="s">
        <v>59</v>
      </c>
      <c r="I12884" s="185">
        <v>0.88</v>
      </c>
      <c r="J12884" s="185" t="s">
        <v>956</v>
      </c>
      <c r="K12884" s="185" t="s">
        <v>115</v>
      </c>
      <c r="L12884" s="193">
        <v>0.08</v>
      </c>
      <c r="M12884" s="193" t="s">
        <v>956</v>
      </c>
      <c r="N12884" s="193" t="s">
        <v>116</v>
      </c>
    </row>
    <row r="12885" spans="1:15" x14ac:dyDescent="0.25">
      <c r="A12885" s="181">
        <v>1386</v>
      </c>
      <c r="B12885" s="247" t="str">
        <f>IF(AND(A12885&lt;&gt;"",ISNUMBER(A12885)),VLOOKUP(A12885,Studies!A:BR,2,FALSE),"")</f>
        <v>Brammer 1991</v>
      </c>
      <c r="C12885" s="248" t="str">
        <f>IF(AND(A12885&lt;&gt;"",ISNUMBER(A12885)),VLOOKUP(A12885,Studies!A:BR,3,FALSE),"")</f>
        <v>https://pubmed.ncbi.nlm.nih.gov/1680653/</v>
      </c>
      <c r="D12885" s="248" t="str">
        <f>IF(AND(A12885&lt;&gt;"",ISNUMBER(A12885)),VLOOKUP(A12885,Studies!A:BR,4,FALSE),"")</f>
        <v>Fluconazole 50 mg oral</v>
      </c>
      <c r="E12885" s="248" t="str">
        <f>IF(AND(A12885&lt;&gt;"",ISNUMBER(A12885)),VLOOKUP(A12885,Studies!A:BR,5,FALSE),"")</f>
        <v>Fluconazole</v>
      </c>
      <c r="F12885" s="249" t="str">
        <f>IF(AND(A12885&lt;&gt;"",ISNUMBER(A12885)),VLOOKUP(A12885,Studies!A:BR,6,FALSE),"")</f>
        <v>Plasma</v>
      </c>
      <c r="G12885" s="265">
        <v>12</v>
      </c>
      <c r="H12885" s="192" t="s">
        <v>59</v>
      </c>
      <c r="I12885" s="185">
        <v>0.76</v>
      </c>
      <c r="J12885" s="185" t="s">
        <v>956</v>
      </c>
      <c r="K12885" s="185" t="s">
        <v>115</v>
      </c>
      <c r="L12885" s="193">
        <v>0.02</v>
      </c>
      <c r="M12885" s="193" t="s">
        <v>956</v>
      </c>
      <c r="N12885" s="193" t="s">
        <v>116</v>
      </c>
    </row>
    <row r="12886" spans="1:15" x14ac:dyDescent="0.25">
      <c r="A12886" s="181">
        <v>1386</v>
      </c>
      <c r="B12886" s="247" t="str">
        <f>IF(AND(A12886&lt;&gt;"",ISNUMBER(A12886)),VLOOKUP(A12886,Studies!A:BR,2,FALSE),"")</f>
        <v>Brammer 1991</v>
      </c>
      <c r="C12886" s="248" t="str">
        <f>IF(AND(A12886&lt;&gt;"",ISNUMBER(A12886)),VLOOKUP(A12886,Studies!A:BR,3,FALSE),"")</f>
        <v>https://pubmed.ncbi.nlm.nih.gov/1680653/</v>
      </c>
      <c r="D12886" s="248" t="str">
        <f>IF(AND(A12886&lt;&gt;"",ISNUMBER(A12886)),VLOOKUP(A12886,Studies!A:BR,4,FALSE),"")</f>
        <v>Fluconazole 50 mg oral</v>
      </c>
      <c r="E12886" s="248" t="str">
        <f>IF(AND(A12886&lt;&gt;"",ISNUMBER(A12886)),VLOOKUP(A12886,Studies!A:BR,5,FALSE),"")</f>
        <v>Fluconazole</v>
      </c>
      <c r="F12886" s="249" t="str">
        <f>IF(AND(A12886&lt;&gt;"",ISNUMBER(A12886)),VLOOKUP(A12886,Studies!A:BR,6,FALSE),"")</f>
        <v>Plasma</v>
      </c>
      <c r="G12886" s="265">
        <v>24</v>
      </c>
      <c r="H12886" s="192" t="s">
        <v>59</v>
      </c>
      <c r="I12886" s="185">
        <v>0.7</v>
      </c>
      <c r="J12886" s="185" t="s">
        <v>956</v>
      </c>
      <c r="K12886" s="185" t="s">
        <v>115</v>
      </c>
      <c r="L12886" s="193">
        <v>0.02</v>
      </c>
      <c r="M12886" s="193" t="s">
        <v>956</v>
      </c>
      <c r="N12886" s="193" t="s">
        <v>116</v>
      </c>
    </row>
    <row r="12887" spans="1:15" x14ac:dyDescent="0.25">
      <c r="A12887" s="181">
        <v>1386</v>
      </c>
      <c r="B12887" s="247" t="str">
        <f>IF(AND(A12887&lt;&gt;"",ISNUMBER(A12887)),VLOOKUP(A12887,Studies!A:BR,2,FALSE),"")</f>
        <v>Brammer 1991</v>
      </c>
      <c r="C12887" s="248" t="str">
        <f>IF(AND(A12887&lt;&gt;"",ISNUMBER(A12887)),VLOOKUP(A12887,Studies!A:BR,3,FALSE),"")</f>
        <v>https://pubmed.ncbi.nlm.nih.gov/1680653/</v>
      </c>
      <c r="D12887" s="248" t="str">
        <f>IF(AND(A12887&lt;&gt;"",ISNUMBER(A12887)),VLOOKUP(A12887,Studies!A:BR,4,FALSE),"")</f>
        <v>Fluconazole 50 mg oral</v>
      </c>
      <c r="E12887" s="248" t="str">
        <f>IF(AND(A12887&lt;&gt;"",ISNUMBER(A12887)),VLOOKUP(A12887,Studies!A:BR,5,FALSE),"")</f>
        <v>Fluconazole</v>
      </c>
      <c r="F12887" s="249" t="str">
        <f>IF(AND(A12887&lt;&gt;"",ISNUMBER(A12887)),VLOOKUP(A12887,Studies!A:BR,6,FALSE),"")</f>
        <v>Plasma</v>
      </c>
      <c r="G12887" s="265">
        <v>48</v>
      </c>
      <c r="H12887" s="192" t="s">
        <v>59</v>
      </c>
      <c r="I12887" s="185">
        <v>0.37</v>
      </c>
      <c r="J12887" s="185" t="s">
        <v>956</v>
      </c>
      <c r="K12887" s="185" t="s">
        <v>115</v>
      </c>
      <c r="L12887" s="193">
        <v>0.05</v>
      </c>
      <c r="M12887" s="193" t="s">
        <v>956</v>
      </c>
      <c r="N12887" s="193" t="s">
        <v>116</v>
      </c>
    </row>
    <row r="12888" spans="1:15" x14ac:dyDescent="0.25">
      <c r="A12888" s="181">
        <v>1386</v>
      </c>
      <c r="B12888" s="247" t="str">
        <f>IF(AND(A12888&lt;&gt;"",ISNUMBER(A12888)),VLOOKUP(A12888,Studies!A:BR,2,FALSE),"")</f>
        <v>Brammer 1991</v>
      </c>
      <c r="C12888" s="248" t="str">
        <f>IF(AND(A12888&lt;&gt;"",ISNUMBER(A12888)),VLOOKUP(A12888,Studies!A:BR,3,FALSE),"")</f>
        <v>https://pubmed.ncbi.nlm.nih.gov/1680653/</v>
      </c>
      <c r="D12888" s="248" t="str">
        <f>IF(AND(A12888&lt;&gt;"",ISNUMBER(A12888)),VLOOKUP(A12888,Studies!A:BR,4,FALSE),"")</f>
        <v>Fluconazole 50 mg oral</v>
      </c>
      <c r="E12888" s="248" t="str">
        <f>IF(AND(A12888&lt;&gt;"",ISNUMBER(A12888)),VLOOKUP(A12888,Studies!A:BR,5,FALSE),"")</f>
        <v>Fluconazole</v>
      </c>
      <c r="F12888" s="249" t="str">
        <f>IF(AND(A12888&lt;&gt;"",ISNUMBER(A12888)),VLOOKUP(A12888,Studies!A:BR,6,FALSE),"")</f>
        <v>Plasma</v>
      </c>
      <c r="G12888" s="265">
        <v>72</v>
      </c>
      <c r="H12888" s="192" t="s">
        <v>59</v>
      </c>
      <c r="I12888" s="185">
        <v>0.18</v>
      </c>
      <c r="J12888" s="185" t="s">
        <v>956</v>
      </c>
      <c r="K12888" s="185" t="s">
        <v>115</v>
      </c>
      <c r="L12888" s="193">
        <v>0.02</v>
      </c>
      <c r="M12888" s="193" t="s">
        <v>956</v>
      </c>
      <c r="N12888" s="193" t="s">
        <v>116</v>
      </c>
    </row>
    <row r="12889" spans="1:15" x14ac:dyDescent="0.25">
      <c r="A12889" s="181">
        <v>1386</v>
      </c>
      <c r="B12889" s="247" t="str">
        <f>IF(AND(A12889&lt;&gt;"",ISNUMBER(A12889)),VLOOKUP(A12889,Studies!A:BR,2,FALSE),"")</f>
        <v>Brammer 1991</v>
      </c>
      <c r="C12889" s="248" t="str">
        <f>IF(AND(A12889&lt;&gt;"",ISNUMBER(A12889)),VLOOKUP(A12889,Studies!A:BR,3,FALSE),"")</f>
        <v>https://pubmed.ncbi.nlm.nih.gov/1680653/</v>
      </c>
      <c r="D12889" s="248" t="str">
        <f>IF(AND(A12889&lt;&gt;"",ISNUMBER(A12889)),VLOOKUP(A12889,Studies!A:BR,4,FALSE),"")</f>
        <v>Fluconazole 50 mg oral</v>
      </c>
      <c r="E12889" s="248" t="str">
        <f>IF(AND(A12889&lt;&gt;"",ISNUMBER(A12889)),VLOOKUP(A12889,Studies!A:BR,5,FALSE),"")</f>
        <v>Fluconazole</v>
      </c>
      <c r="F12889" s="249" t="str">
        <f>IF(AND(A12889&lt;&gt;"",ISNUMBER(A12889)),VLOOKUP(A12889,Studies!A:BR,6,FALSE),"")</f>
        <v>Plasma</v>
      </c>
      <c r="G12889" s="265">
        <v>96</v>
      </c>
      <c r="H12889" s="192" t="s">
        <v>59</v>
      </c>
      <c r="I12889" s="185">
        <v>0.11</v>
      </c>
      <c r="J12889" s="185" t="s">
        <v>956</v>
      </c>
      <c r="K12889" s="185" t="s">
        <v>115</v>
      </c>
      <c r="L12889" s="193">
        <v>0.04</v>
      </c>
      <c r="M12889" s="193" t="s">
        <v>956</v>
      </c>
      <c r="N12889" s="193" t="s">
        <v>116</v>
      </c>
    </row>
    <row r="12890" spans="1:15" x14ac:dyDescent="0.25">
      <c r="A12890" s="181">
        <v>1387</v>
      </c>
      <c r="B12890" s="247" t="str">
        <f>IF(AND(A12890&lt;&gt;"",ISNUMBER(A12890)),VLOOKUP(A12890,Studies!A:BR,2,FALSE),"")</f>
        <v>Thorpe 1990</v>
      </c>
      <c r="C12890" s="248" t="str">
        <f>IF(AND(A12890&lt;&gt;"",ISNUMBER(A12890)),VLOOKUP(A12890,Studies!A:BR,3,FALSE),"")</f>
        <v>https://pubmed.ncbi.nlm.nih.gov/2291673/</v>
      </c>
      <c r="D12890" s="248" t="str">
        <f>IF(AND(A12890&lt;&gt;"",ISNUMBER(A12890)),VLOOKUP(A12890,Studies!A:BR,4,FALSE),"")</f>
        <v>Fluconazole oral without antacida</v>
      </c>
      <c r="E12890" s="248" t="str">
        <f>IF(AND(A12890&lt;&gt;"",ISNUMBER(A12890)),VLOOKUP(A12890,Studies!A:BR,5,FALSE),"")</f>
        <v>Fluconazole</v>
      </c>
      <c r="F12890" s="249" t="str">
        <f>IF(AND(A12890&lt;&gt;"",ISNUMBER(A12890)),VLOOKUP(A12890,Studies!A:BR,6,FALSE),"")</f>
        <v>Plasma</v>
      </c>
      <c r="G12890" s="265">
        <v>0</v>
      </c>
      <c r="H12890" s="50" t="s">
        <v>59</v>
      </c>
      <c r="I12890" s="185">
        <v>0</v>
      </c>
      <c r="J12890" s="185" t="s">
        <v>956</v>
      </c>
      <c r="K12890" s="185" t="s">
        <v>115</v>
      </c>
      <c r="O12890" s="59">
        <v>0.1</v>
      </c>
    </row>
    <row r="12891" spans="1:15" x14ac:dyDescent="0.25">
      <c r="A12891" s="181">
        <v>1387</v>
      </c>
      <c r="B12891" s="247" t="str">
        <f>IF(AND(A12891&lt;&gt;"",ISNUMBER(A12891)),VLOOKUP(A12891,Studies!A:BR,2,FALSE),"")</f>
        <v>Thorpe 1990</v>
      </c>
      <c r="C12891" s="248" t="str">
        <f>IF(AND(A12891&lt;&gt;"",ISNUMBER(A12891)),VLOOKUP(A12891,Studies!A:BR,3,FALSE),"")</f>
        <v>https://pubmed.ncbi.nlm.nih.gov/2291673/</v>
      </c>
      <c r="D12891" s="248" t="str">
        <f>IF(AND(A12891&lt;&gt;"",ISNUMBER(A12891)),VLOOKUP(A12891,Studies!A:BR,4,FALSE),"")</f>
        <v>Fluconazole oral without antacida</v>
      </c>
      <c r="E12891" s="248" t="str">
        <f>IF(AND(A12891&lt;&gt;"",ISNUMBER(A12891)),VLOOKUP(A12891,Studies!A:BR,5,FALSE),"")</f>
        <v>Fluconazole</v>
      </c>
      <c r="F12891" s="249" t="str">
        <f>IF(AND(A12891&lt;&gt;"",ISNUMBER(A12891)),VLOOKUP(A12891,Studies!A:BR,6,FALSE),"")</f>
        <v>Plasma</v>
      </c>
      <c r="G12891" s="265">
        <v>1</v>
      </c>
      <c r="H12891" s="192" t="s">
        <v>59</v>
      </c>
      <c r="I12891" s="185">
        <v>0.52700000000000002</v>
      </c>
      <c r="J12891" s="185" t="s">
        <v>956</v>
      </c>
      <c r="K12891" s="185" t="s">
        <v>115</v>
      </c>
      <c r="O12891" s="197">
        <v>0.1</v>
      </c>
    </row>
    <row r="12892" spans="1:15" x14ac:dyDescent="0.25">
      <c r="A12892" s="181">
        <v>1387</v>
      </c>
      <c r="B12892" s="247" t="str">
        <f>IF(AND(A12892&lt;&gt;"",ISNUMBER(A12892)),VLOOKUP(A12892,Studies!A:BR,2,FALSE),"")</f>
        <v>Thorpe 1990</v>
      </c>
      <c r="C12892" s="248" t="str">
        <f>IF(AND(A12892&lt;&gt;"",ISNUMBER(A12892)),VLOOKUP(A12892,Studies!A:BR,3,FALSE),"")</f>
        <v>https://pubmed.ncbi.nlm.nih.gov/2291673/</v>
      </c>
      <c r="D12892" s="248" t="str">
        <f>IF(AND(A12892&lt;&gt;"",ISNUMBER(A12892)),VLOOKUP(A12892,Studies!A:BR,4,FALSE),"")</f>
        <v>Fluconazole oral without antacida</v>
      </c>
      <c r="E12892" s="248" t="str">
        <f>IF(AND(A12892&lt;&gt;"",ISNUMBER(A12892)),VLOOKUP(A12892,Studies!A:BR,5,FALSE),"")</f>
        <v>Fluconazole</v>
      </c>
      <c r="F12892" s="249" t="str">
        <f>IF(AND(A12892&lt;&gt;"",ISNUMBER(A12892)),VLOOKUP(A12892,Studies!A:BR,6,FALSE),"")</f>
        <v>Plasma</v>
      </c>
      <c r="G12892" s="265">
        <v>1.48</v>
      </c>
      <c r="H12892" s="192" t="s">
        <v>59</v>
      </c>
      <c r="I12892" s="185">
        <v>0.76</v>
      </c>
      <c r="J12892" s="185" t="s">
        <v>956</v>
      </c>
      <c r="K12892" s="185" t="s">
        <v>115</v>
      </c>
      <c r="O12892" s="197">
        <v>0.1</v>
      </c>
    </row>
    <row r="12893" spans="1:15" x14ac:dyDescent="0.25">
      <c r="A12893" s="181">
        <v>1387</v>
      </c>
      <c r="B12893" s="247" t="str">
        <f>IF(AND(A12893&lt;&gt;"",ISNUMBER(A12893)),VLOOKUP(A12893,Studies!A:BR,2,FALSE),"")</f>
        <v>Thorpe 1990</v>
      </c>
      <c r="C12893" s="248" t="str">
        <f>IF(AND(A12893&lt;&gt;"",ISNUMBER(A12893)),VLOOKUP(A12893,Studies!A:BR,3,FALSE),"")</f>
        <v>https://pubmed.ncbi.nlm.nih.gov/2291673/</v>
      </c>
      <c r="D12893" s="248" t="str">
        <f>IF(AND(A12893&lt;&gt;"",ISNUMBER(A12893)),VLOOKUP(A12893,Studies!A:BR,4,FALSE),"")</f>
        <v>Fluconazole oral without antacida</v>
      </c>
      <c r="E12893" s="248" t="str">
        <f>IF(AND(A12893&lt;&gt;"",ISNUMBER(A12893)),VLOOKUP(A12893,Studies!A:BR,5,FALSE),"")</f>
        <v>Fluconazole</v>
      </c>
      <c r="F12893" s="249" t="str">
        <f>IF(AND(A12893&lt;&gt;"",ISNUMBER(A12893)),VLOOKUP(A12893,Studies!A:BR,6,FALSE),"")</f>
        <v>Plasma</v>
      </c>
      <c r="G12893" s="265">
        <v>2</v>
      </c>
      <c r="H12893" s="192" t="s">
        <v>59</v>
      </c>
      <c r="I12893" s="185">
        <v>1.1100000000000001</v>
      </c>
      <c r="J12893" s="185" t="s">
        <v>956</v>
      </c>
      <c r="K12893" s="185" t="s">
        <v>115</v>
      </c>
      <c r="O12893" s="197">
        <v>0.1</v>
      </c>
    </row>
    <row r="12894" spans="1:15" x14ac:dyDescent="0.25">
      <c r="A12894" s="181">
        <v>1387</v>
      </c>
      <c r="B12894" s="247" t="str">
        <f>IF(AND(A12894&lt;&gt;"",ISNUMBER(A12894)),VLOOKUP(A12894,Studies!A:BR,2,FALSE),"")</f>
        <v>Thorpe 1990</v>
      </c>
      <c r="C12894" s="248" t="str">
        <f>IF(AND(A12894&lt;&gt;"",ISNUMBER(A12894)),VLOOKUP(A12894,Studies!A:BR,3,FALSE),"")</f>
        <v>https://pubmed.ncbi.nlm.nih.gov/2291673/</v>
      </c>
      <c r="D12894" s="248" t="str">
        <f>IF(AND(A12894&lt;&gt;"",ISNUMBER(A12894)),VLOOKUP(A12894,Studies!A:BR,4,FALSE),"")</f>
        <v>Fluconazole oral without antacida</v>
      </c>
      <c r="E12894" s="248" t="str">
        <f>IF(AND(A12894&lt;&gt;"",ISNUMBER(A12894)),VLOOKUP(A12894,Studies!A:BR,5,FALSE),"")</f>
        <v>Fluconazole</v>
      </c>
      <c r="F12894" s="249" t="str">
        <f>IF(AND(A12894&lt;&gt;"",ISNUMBER(A12894)),VLOOKUP(A12894,Studies!A:BR,6,FALSE),"")</f>
        <v>Plasma</v>
      </c>
      <c r="G12894" s="265">
        <v>2.4</v>
      </c>
      <c r="H12894" s="192" t="s">
        <v>59</v>
      </c>
      <c r="I12894" s="185">
        <v>1.32</v>
      </c>
      <c r="J12894" s="185" t="s">
        <v>956</v>
      </c>
      <c r="K12894" s="185" t="s">
        <v>115</v>
      </c>
      <c r="O12894" s="197">
        <v>0.1</v>
      </c>
    </row>
    <row r="12895" spans="1:15" x14ac:dyDescent="0.25">
      <c r="A12895" s="181">
        <v>1387</v>
      </c>
      <c r="B12895" s="247" t="str">
        <f>IF(AND(A12895&lt;&gt;"",ISNUMBER(A12895)),VLOOKUP(A12895,Studies!A:BR,2,FALSE),"")</f>
        <v>Thorpe 1990</v>
      </c>
      <c r="C12895" s="248" t="str">
        <f>IF(AND(A12895&lt;&gt;"",ISNUMBER(A12895)),VLOOKUP(A12895,Studies!A:BR,3,FALSE),"")</f>
        <v>https://pubmed.ncbi.nlm.nih.gov/2291673/</v>
      </c>
      <c r="D12895" s="248" t="str">
        <f>IF(AND(A12895&lt;&gt;"",ISNUMBER(A12895)),VLOOKUP(A12895,Studies!A:BR,4,FALSE),"")</f>
        <v>Fluconazole oral without antacida</v>
      </c>
      <c r="E12895" s="248" t="str">
        <f>IF(AND(A12895&lt;&gt;"",ISNUMBER(A12895)),VLOOKUP(A12895,Studies!A:BR,5,FALSE),"")</f>
        <v>Fluconazole</v>
      </c>
      <c r="F12895" s="249" t="str">
        <f>IF(AND(A12895&lt;&gt;"",ISNUMBER(A12895)),VLOOKUP(A12895,Studies!A:BR,6,FALSE),"")</f>
        <v>Plasma</v>
      </c>
      <c r="G12895" s="265">
        <v>4</v>
      </c>
      <c r="H12895" s="192" t="s">
        <v>59</v>
      </c>
      <c r="I12895" s="185">
        <v>1.65</v>
      </c>
      <c r="J12895" s="185" t="s">
        <v>956</v>
      </c>
      <c r="K12895" s="185" t="s">
        <v>115</v>
      </c>
      <c r="O12895" s="197">
        <v>0.1</v>
      </c>
    </row>
    <row r="12896" spans="1:15" x14ac:dyDescent="0.25">
      <c r="A12896" s="181">
        <v>1387</v>
      </c>
      <c r="B12896" s="247" t="str">
        <f>IF(AND(A12896&lt;&gt;"",ISNUMBER(A12896)),VLOOKUP(A12896,Studies!A:BR,2,FALSE),"")</f>
        <v>Thorpe 1990</v>
      </c>
      <c r="C12896" s="248" t="str">
        <f>IF(AND(A12896&lt;&gt;"",ISNUMBER(A12896)),VLOOKUP(A12896,Studies!A:BR,3,FALSE),"")</f>
        <v>https://pubmed.ncbi.nlm.nih.gov/2291673/</v>
      </c>
      <c r="D12896" s="248" t="str">
        <f>IF(AND(A12896&lt;&gt;"",ISNUMBER(A12896)),VLOOKUP(A12896,Studies!A:BR,4,FALSE),"")</f>
        <v>Fluconazole oral without antacida</v>
      </c>
      <c r="E12896" s="248" t="str">
        <f>IF(AND(A12896&lt;&gt;"",ISNUMBER(A12896)),VLOOKUP(A12896,Studies!A:BR,5,FALSE),"")</f>
        <v>Fluconazole</v>
      </c>
      <c r="F12896" s="249" t="str">
        <f>IF(AND(A12896&lt;&gt;"",ISNUMBER(A12896)),VLOOKUP(A12896,Studies!A:BR,6,FALSE),"")</f>
        <v>Plasma</v>
      </c>
      <c r="G12896" s="265">
        <v>6</v>
      </c>
      <c r="H12896" s="192" t="s">
        <v>59</v>
      </c>
      <c r="I12896" s="185">
        <v>1.65</v>
      </c>
      <c r="J12896" s="185" t="s">
        <v>956</v>
      </c>
      <c r="K12896" s="185" t="s">
        <v>115</v>
      </c>
      <c r="O12896" s="197">
        <v>0.1</v>
      </c>
    </row>
    <row r="12897" spans="1:15" x14ac:dyDescent="0.25">
      <c r="A12897" s="181">
        <v>1387</v>
      </c>
      <c r="B12897" s="247" t="str">
        <f>IF(AND(A12897&lt;&gt;"",ISNUMBER(A12897)),VLOOKUP(A12897,Studies!A:BR,2,FALSE),"")</f>
        <v>Thorpe 1990</v>
      </c>
      <c r="C12897" s="248" t="str">
        <f>IF(AND(A12897&lt;&gt;"",ISNUMBER(A12897)),VLOOKUP(A12897,Studies!A:BR,3,FALSE),"")</f>
        <v>https://pubmed.ncbi.nlm.nih.gov/2291673/</v>
      </c>
      <c r="D12897" s="248" t="str">
        <f>IF(AND(A12897&lt;&gt;"",ISNUMBER(A12897)),VLOOKUP(A12897,Studies!A:BR,4,FALSE),"")</f>
        <v>Fluconazole oral without antacida</v>
      </c>
      <c r="E12897" s="248" t="str">
        <f>IF(AND(A12897&lt;&gt;"",ISNUMBER(A12897)),VLOOKUP(A12897,Studies!A:BR,5,FALSE),"")</f>
        <v>Fluconazole</v>
      </c>
      <c r="F12897" s="249" t="str">
        <f>IF(AND(A12897&lt;&gt;"",ISNUMBER(A12897)),VLOOKUP(A12897,Studies!A:BR,6,FALSE),"")</f>
        <v>Plasma</v>
      </c>
      <c r="G12897" s="265">
        <v>8</v>
      </c>
      <c r="H12897" s="192" t="s">
        <v>59</v>
      </c>
      <c r="I12897" s="185">
        <v>1.54</v>
      </c>
      <c r="J12897" s="185" t="s">
        <v>956</v>
      </c>
      <c r="K12897" s="185" t="s">
        <v>115</v>
      </c>
      <c r="O12897" s="197">
        <v>0.1</v>
      </c>
    </row>
    <row r="12898" spans="1:15" x14ac:dyDescent="0.25">
      <c r="A12898" s="181">
        <v>1387</v>
      </c>
      <c r="B12898" s="247" t="str">
        <f>IF(AND(A12898&lt;&gt;"",ISNUMBER(A12898)),VLOOKUP(A12898,Studies!A:BR,2,FALSE),"")</f>
        <v>Thorpe 1990</v>
      </c>
      <c r="C12898" s="248" t="str">
        <f>IF(AND(A12898&lt;&gt;"",ISNUMBER(A12898)),VLOOKUP(A12898,Studies!A:BR,3,FALSE),"")</f>
        <v>https://pubmed.ncbi.nlm.nih.gov/2291673/</v>
      </c>
      <c r="D12898" s="248" t="str">
        <f>IF(AND(A12898&lt;&gt;"",ISNUMBER(A12898)),VLOOKUP(A12898,Studies!A:BR,4,FALSE),"")</f>
        <v>Fluconazole oral without antacida</v>
      </c>
      <c r="E12898" s="248" t="str">
        <f>IF(AND(A12898&lt;&gt;"",ISNUMBER(A12898)),VLOOKUP(A12898,Studies!A:BR,5,FALSE),"")</f>
        <v>Fluconazole</v>
      </c>
      <c r="F12898" s="249" t="str">
        <f>IF(AND(A12898&lt;&gt;"",ISNUMBER(A12898)),VLOOKUP(A12898,Studies!A:BR,6,FALSE),"")</f>
        <v>Plasma</v>
      </c>
      <c r="G12898" s="265">
        <v>12</v>
      </c>
      <c r="H12898" s="192" t="s">
        <v>59</v>
      </c>
      <c r="I12898" s="185">
        <v>1.41</v>
      </c>
      <c r="J12898" s="185" t="s">
        <v>956</v>
      </c>
      <c r="K12898" s="185" t="s">
        <v>115</v>
      </c>
      <c r="O12898" s="197">
        <v>0.1</v>
      </c>
    </row>
    <row r="12899" spans="1:15" x14ac:dyDescent="0.25">
      <c r="A12899" s="181">
        <v>1387</v>
      </c>
      <c r="B12899" s="247" t="str">
        <f>IF(AND(A12899&lt;&gt;"",ISNUMBER(A12899)),VLOOKUP(A12899,Studies!A:BR,2,FALSE),"")</f>
        <v>Thorpe 1990</v>
      </c>
      <c r="C12899" s="248" t="str">
        <f>IF(AND(A12899&lt;&gt;"",ISNUMBER(A12899)),VLOOKUP(A12899,Studies!A:BR,3,FALSE),"")</f>
        <v>https://pubmed.ncbi.nlm.nih.gov/2291673/</v>
      </c>
      <c r="D12899" s="248" t="str">
        <f>IF(AND(A12899&lt;&gt;"",ISNUMBER(A12899)),VLOOKUP(A12899,Studies!A:BR,4,FALSE),"")</f>
        <v>Fluconazole oral without antacida</v>
      </c>
      <c r="E12899" s="248" t="str">
        <f>IF(AND(A12899&lt;&gt;"",ISNUMBER(A12899)),VLOOKUP(A12899,Studies!A:BR,5,FALSE),"")</f>
        <v>Fluconazole</v>
      </c>
      <c r="F12899" s="249" t="str">
        <f>IF(AND(A12899&lt;&gt;"",ISNUMBER(A12899)),VLOOKUP(A12899,Studies!A:BR,6,FALSE),"")</f>
        <v>Plasma</v>
      </c>
      <c r="G12899" s="265">
        <v>24</v>
      </c>
      <c r="H12899" s="192" t="s">
        <v>59</v>
      </c>
      <c r="I12899" s="185">
        <v>1.17</v>
      </c>
      <c r="J12899" s="185" t="s">
        <v>956</v>
      </c>
      <c r="K12899" s="185" t="s">
        <v>115</v>
      </c>
      <c r="O12899" s="197">
        <v>0.1</v>
      </c>
    </row>
    <row r="12900" spans="1:15" x14ac:dyDescent="0.25">
      <c r="A12900" s="181">
        <v>1387</v>
      </c>
      <c r="B12900" s="247" t="str">
        <f>IF(AND(A12900&lt;&gt;"",ISNUMBER(A12900)),VLOOKUP(A12900,Studies!A:BR,2,FALSE),"")</f>
        <v>Thorpe 1990</v>
      </c>
      <c r="C12900" s="248" t="str">
        <f>IF(AND(A12900&lt;&gt;"",ISNUMBER(A12900)),VLOOKUP(A12900,Studies!A:BR,3,FALSE),"")</f>
        <v>https://pubmed.ncbi.nlm.nih.gov/2291673/</v>
      </c>
      <c r="D12900" s="248" t="str">
        <f>IF(AND(A12900&lt;&gt;"",ISNUMBER(A12900)),VLOOKUP(A12900,Studies!A:BR,4,FALSE),"")</f>
        <v>Fluconazole oral without antacida</v>
      </c>
      <c r="E12900" s="248" t="str">
        <f>IF(AND(A12900&lt;&gt;"",ISNUMBER(A12900)),VLOOKUP(A12900,Studies!A:BR,5,FALSE),"")</f>
        <v>Fluconazole</v>
      </c>
      <c r="F12900" s="249" t="str">
        <f>IF(AND(A12900&lt;&gt;"",ISNUMBER(A12900)),VLOOKUP(A12900,Studies!A:BR,6,FALSE),"")</f>
        <v>Plasma</v>
      </c>
      <c r="G12900" s="265">
        <v>36</v>
      </c>
      <c r="H12900" s="192" t="s">
        <v>59</v>
      </c>
      <c r="I12900" s="185">
        <v>0.91800000000000004</v>
      </c>
      <c r="J12900" s="185" t="s">
        <v>956</v>
      </c>
      <c r="K12900" s="185" t="s">
        <v>115</v>
      </c>
      <c r="O12900" s="197">
        <v>0.1</v>
      </c>
    </row>
    <row r="12901" spans="1:15" x14ac:dyDescent="0.25">
      <c r="A12901" s="181">
        <v>1387</v>
      </c>
      <c r="B12901" s="247" t="str">
        <f>IF(AND(A12901&lt;&gt;"",ISNUMBER(A12901)),VLOOKUP(A12901,Studies!A:BR,2,FALSE),"")</f>
        <v>Thorpe 1990</v>
      </c>
      <c r="C12901" s="248" t="str">
        <f>IF(AND(A12901&lt;&gt;"",ISNUMBER(A12901)),VLOOKUP(A12901,Studies!A:BR,3,FALSE),"")</f>
        <v>https://pubmed.ncbi.nlm.nih.gov/2291673/</v>
      </c>
      <c r="D12901" s="248" t="str">
        <f>IF(AND(A12901&lt;&gt;"",ISNUMBER(A12901)),VLOOKUP(A12901,Studies!A:BR,4,FALSE),"")</f>
        <v>Fluconazole oral without antacida</v>
      </c>
      <c r="E12901" s="248" t="str">
        <f>IF(AND(A12901&lt;&gt;"",ISNUMBER(A12901)),VLOOKUP(A12901,Studies!A:BR,5,FALSE),"")</f>
        <v>Fluconazole</v>
      </c>
      <c r="F12901" s="249" t="str">
        <f>IF(AND(A12901&lt;&gt;"",ISNUMBER(A12901)),VLOOKUP(A12901,Studies!A:BR,6,FALSE),"")</f>
        <v>Plasma</v>
      </c>
      <c r="G12901" s="265">
        <v>48</v>
      </c>
      <c r="H12901" s="192" t="s">
        <v>59</v>
      </c>
      <c r="I12901" s="185">
        <v>0.74199999999999999</v>
      </c>
      <c r="J12901" s="185" t="s">
        <v>956</v>
      </c>
      <c r="K12901" s="185" t="s">
        <v>115</v>
      </c>
      <c r="O12901" s="197">
        <v>0.1</v>
      </c>
    </row>
    <row r="12902" spans="1:15" x14ac:dyDescent="0.25">
      <c r="A12902" s="181">
        <v>1387</v>
      </c>
      <c r="B12902" s="247" t="str">
        <f>IF(AND(A12902&lt;&gt;"",ISNUMBER(A12902)),VLOOKUP(A12902,Studies!A:BR,2,FALSE),"")</f>
        <v>Thorpe 1990</v>
      </c>
      <c r="C12902" s="248" t="str">
        <f>IF(AND(A12902&lt;&gt;"",ISNUMBER(A12902)),VLOOKUP(A12902,Studies!A:BR,3,FALSE),"")</f>
        <v>https://pubmed.ncbi.nlm.nih.gov/2291673/</v>
      </c>
      <c r="D12902" s="248" t="str">
        <f>IF(AND(A12902&lt;&gt;"",ISNUMBER(A12902)),VLOOKUP(A12902,Studies!A:BR,4,FALSE),"")</f>
        <v>Fluconazole oral without antacida</v>
      </c>
      <c r="E12902" s="248" t="str">
        <f>IF(AND(A12902&lt;&gt;"",ISNUMBER(A12902)),VLOOKUP(A12902,Studies!A:BR,5,FALSE),"")</f>
        <v>Fluconazole</v>
      </c>
      <c r="F12902" s="249" t="str">
        <f>IF(AND(A12902&lt;&gt;"",ISNUMBER(A12902)),VLOOKUP(A12902,Studies!A:BR,6,FALSE),"")</f>
        <v>Plasma</v>
      </c>
      <c r="G12902" s="265">
        <v>72</v>
      </c>
      <c r="H12902" s="192" t="s">
        <v>59</v>
      </c>
      <c r="I12902" s="185">
        <v>0.46400000000000002</v>
      </c>
      <c r="J12902" s="185" t="s">
        <v>956</v>
      </c>
      <c r="K12902" s="185" t="s">
        <v>115</v>
      </c>
      <c r="O12902" s="197">
        <v>0.1</v>
      </c>
    </row>
    <row r="12903" spans="1:15" x14ac:dyDescent="0.25">
      <c r="A12903" s="181">
        <v>1387</v>
      </c>
      <c r="B12903" s="247" t="str">
        <f>IF(AND(A12903&lt;&gt;"",ISNUMBER(A12903)),VLOOKUP(A12903,Studies!A:BR,2,FALSE),"")</f>
        <v>Thorpe 1990</v>
      </c>
      <c r="C12903" s="248" t="str">
        <f>IF(AND(A12903&lt;&gt;"",ISNUMBER(A12903)),VLOOKUP(A12903,Studies!A:BR,3,FALSE),"")</f>
        <v>https://pubmed.ncbi.nlm.nih.gov/2291673/</v>
      </c>
      <c r="D12903" s="248" t="str">
        <f>IF(AND(A12903&lt;&gt;"",ISNUMBER(A12903)),VLOOKUP(A12903,Studies!A:BR,4,FALSE),"")</f>
        <v>Fluconazole oral without antacida</v>
      </c>
      <c r="E12903" s="248" t="str">
        <f>IF(AND(A12903&lt;&gt;"",ISNUMBER(A12903)),VLOOKUP(A12903,Studies!A:BR,5,FALSE),"")</f>
        <v>Fluconazole</v>
      </c>
      <c r="F12903" s="249" t="str">
        <f>IF(AND(A12903&lt;&gt;"",ISNUMBER(A12903)),VLOOKUP(A12903,Studies!A:BR,6,FALSE),"")</f>
        <v>Plasma</v>
      </c>
      <c r="G12903" s="265">
        <v>96</v>
      </c>
      <c r="H12903" s="192" t="s">
        <v>59</v>
      </c>
      <c r="I12903" s="185">
        <v>0.28699999999999998</v>
      </c>
      <c r="J12903" s="185" t="s">
        <v>956</v>
      </c>
      <c r="K12903" s="185" t="s">
        <v>115</v>
      </c>
      <c r="O12903" s="197">
        <v>0.1</v>
      </c>
    </row>
    <row r="12904" spans="1:15" x14ac:dyDescent="0.25">
      <c r="A12904" s="181">
        <v>1387</v>
      </c>
      <c r="B12904" s="247" t="str">
        <f>IF(AND(A12904&lt;&gt;"",ISNUMBER(A12904)),VLOOKUP(A12904,Studies!A:BR,2,FALSE),"")</f>
        <v>Thorpe 1990</v>
      </c>
      <c r="C12904" s="248" t="str">
        <f>IF(AND(A12904&lt;&gt;"",ISNUMBER(A12904)),VLOOKUP(A12904,Studies!A:BR,3,FALSE),"")</f>
        <v>https://pubmed.ncbi.nlm.nih.gov/2291673/</v>
      </c>
      <c r="D12904" s="248" t="str">
        <f>IF(AND(A12904&lt;&gt;"",ISNUMBER(A12904)),VLOOKUP(A12904,Studies!A:BR,4,FALSE),"")</f>
        <v>Fluconazole oral without antacida</v>
      </c>
      <c r="E12904" s="248" t="str">
        <f>IF(AND(A12904&lt;&gt;"",ISNUMBER(A12904)),VLOOKUP(A12904,Studies!A:BR,5,FALSE),"")</f>
        <v>Fluconazole</v>
      </c>
      <c r="F12904" s="249" t="str">
        <f>IF(AND(A12904&lt;&gt;"",ISNUMBER(A12904)),VLOOKUP(A12904,Studies!A:BR,6,FALSE),"")</f>
        <v>Plasma</v>
      </c>
      <c r="G12904" s="265">
        <v>120</v>
      </c>
      <c r="H12904" s="192" t="s">
        <v>59</v>
      </c>
      <c r="I12904" s="185">
        <v>0.182</v>
      </c>
      <c r="J12904" s="185" t="s">
        <v>956</v>
      </c>
      <c r="K12904" s="185" t="s">
        <v>115</v>
      </c>
      <c r="O12904" s="197">
        <v>0.1</v>
      </c>
    </row>
    <row r="12905" spans="1:15" x14ac:dyDescent="0.25">
      <c r="A12905" s="181">
        <v>1387</v>
      </c>
      <c r="B12905" s="247" t="str">
        <f>IF(AND(A12905&lt;&gt;"",ISNUMBER(A12905)),VLOOKUP(A12905,Studies!A:BR,2,FALSE),"")</f>
        <v>Thorpe 1990</v>
      </c>
      <c r="C12905" s="248" t="str">
        <f>IF(AND(A12905&lt;&gt;"",ISNUMBER(A12905)),VLOOKUP(A12905,Studies!A:BR,3,FALSE),"")</f>
        <v>https://pubmed.ncbi.nlm.nih.gov/2291673/</v>
      </c>
      <c r="D12905" s="248" t="str">
        <f>IF(AND(A12905&lt;&gt;"",ISNUMBER(A12905)),VLOOKUP(A12905,Studies!A:BR,4,FALSE),"")</f>
        <v>Fluconazole oral without antacida</v>
      </c>
      <c r="E12905" s="248" t="str">
        <f>IF(AND(A12905&lt;&gt;"",ISNUMBER(A12905)),VLOOKUP(A12905,Studies!A:BR,5,FALSE),"")</f>
        <v>Fluconazole</v>
      </c>
      <c r="F12905" s="249" t="str">
        <f>IF(AND(A12905&lt;&gt;"",ISNUMBER(A12905)),VLOOKUP(A12905,Studies!A:BR,6,FALSE),"")</f>
        <v>Plasma</v>
      </c>
      <c r="G12905" s="265">
        <v>144</v>
      </c>
      <c r="H12905" s="192" t="s">
        <v>59</v>
      </c>
      <c r="I12905" s="185">
        <v>0.11899999999999999</v>
      </c>
      <c r="J12905" s="185" t="s">
        <v>956</v>
      </c>
      <c r="K12905" s="185" t="s">
        <v>115</v>
      </c>
      <c r="O12905" s="197">
        <v>0.1</v>
      </c>
    </row>
    <row r="12906" spans="1:15" x14ac:dyDescent="0.25">
      <c r="A12906" s="181">
        <v>1388</v>
      </c>
      <c r="B12906" s="247" t="str">
        <f>IF(AND(A12906&lt;&gt;"",ISNUMBER(A12906)),VLOOKUP(A12906,Studies!A:BR,2,FALSE),"")</f>
        <v>Varhe 1996c</v>
      </c>
      <c r="C12906" s="248" t="str">
        <f>IF(AND(A12906&lt;&gt;"",ISNUMBER(A12906)),VLOOKUP(A12906,Studies!A:BR,3,FALSE),"")</f>
        <v>https://pubmed.ncbi.nlm.nih.gov/8904618/</v>
      </c>
      <c r="D12906" s="248" t="str">
        <f>IF(AND(A12906&lt;&gt;"",ISNUMBER(A12906)),VLOOKUP(A12906,Studies!A:BR,4,FALSE),"")</f>
        <v>Fluconazole 50 mg oral</v>
      </c>
      <c r="E12906" s="248" t="str">
        <f>IF(AND(A12906&lt;&gt;"",ISNUMBER(A12906)),VLOOKUP(A12906,Studies!A:BR,5,FALSE),"")</f>
        <v>Fluconazole</v>
      </c>
      <c r="F12906" s="249" t="str">
        <f>IF(AND(A12906&lt;&gt;"",ISNUMBER(A12906)),VLOOKUP(A12906,Studies!A:BR,6,FALSE),"")</f>
        <v>Plasma</v>
      </c>
      <c r="G12906" s="265">
        <v>73</v>
      </c>
      <c r="H12906" s="192" t="s">
        <v>59</v>
      </c>
      <c r="I12906" s="185">
        <v>1.22</v>
      </c>
      <c r="J12906" s="185" t="s">
        <v>956</v>
      </c>
      <c r="K12906" s="185" t="s">
        <v>115</v>
      </c>
      <c r="L12906" s="193">
        <v>0</v>
      </c>
      <c r="M12906" s="52" t="s">
        <v>956</v>
      </c>
      <c r="N12906" s="52" t="s">
        <v>946</v>
      </c>
    </row>
    <row r="12907" spans="1:15" x14ac:dyDescent="0.25">
      <c r="A12907" s="181">
        <v>1388</v>
      </c>
      <c r="B12907" s="247" t="str">
        <f>IF(AND(A12907&lt;&gt;"",ISNUMBER(A12907)),VLOOKUP(A12907,Studies!A:BR,2,FALSE),"")</f>
        <v>Varhe 1996c</v>
      </c>
      <c r="C12907" s="248" t="str">
        <f>IF(AND(A12907&lt;&gt;"",ISNUMBER(A12907)),VLOOKUP(A12907,Studies!A:BR,3,FALSE),"")</f>
        <v>https://pubmed.ncbi.nlm.nih.gov/8904618/</v>
      </c>
      <c r="D12907" s="248" t="str">
        <f>IF(AND(A12907&lt;&gt;"",ISNUMBER(A12907)),VLOOKUP(A12907,Studies!A:BR,4,FALSE),"")</f>
        <v>Fluconazole 50 mg oral</v>
      </c>
      <c r="E12907" s="248" t="str">
        <f>IF(AND(A12907&lt;&gt;"",ISNUMBER(A12907)),VLOOKUP(A12907,Studies!A:BR,5,FALSE),"")</f>
        <v>Fluconazole</v>
      </c>
      <c r="F12907" s="249" t="str">
        <f>IF(AND(A12907&lt;&gt;"",ISNUMBER(A12907)),VLOOKUP(A12907,Studies!A:BR,6,FALSE),"")</f>
        <v>Plasma</v>
      </c>
      <c r="G12907" s="265">
        <v>73.5</v>
      </c>
      <c r="H12907" s="192" t="s">
        <v>59</v>
      </c>
      <c r="I12907" s="185">
        <v>2.06</v>
      </c>
      <c r="J12907" s="185" t="s">
        <v>956</v>
      </c>
      <c r="K12907" s="185" t="s">
        <v>115</v>
      </c>
      <c r="L12907" s="193">
        <v>0</v>
      </c>
      <c r="M12907" s="193" t="s">
        <v>956</v>
      </c>
      <c r="N12907" s="193" t="s">
        <v>946</v>
      </c>
    </row>
    <row r="12908" spans="1:15" x14ac:dyDescent="0.25">
      <c r="A12908" s="181">
        <v>1388</v>
      </c>
      <c r="B12908" s="247" t="str">
        <f>IF(AND(A12908&lt;&gt;"",ISNUMBER(A12908)),VLOOKUP(A12908,Studies!A:BR,2,FALSE),"")</f>
        <v>Varhe 1996c</v>
      </c>
      <c r="C12908" s="248" t="str">
        <f>IF(AND(A12908&lt;&gt;"",ISNUMBER(A12908)),VLOOKUP(A12908,Studies!A:BR,3,FALSE),"")</f>
        <v>https://pubmed.ncbi.nlm.nih.gov/8904618/</v>
      </c>
      <c r="D12908" s="248" t="str">
        <f>IF(AND(A12908&lt;&gt;"",ISNUMBER(A12908)),VLOOKUP(A12908,Studies!A:BR,4,FALSE),"")</f>
        <v>Fluconazole 50 mg oral</v>
      </c>
      <c r="E12908" s="248" t="str">
        <f>IF(AND(A12908&lt;&gt;"",ISNUMBER(A12908)),VLOOKUP(A12908,Studies!A:BR,5,FALSE),"")</f>
        <v>Fluconazole</v>
      </c>
      <c r="F12908" s="249" t="str">
        <f>IF(AND(A12908&lt;&gt;"",ISNUMBER(A12908)),VLOOKUP(A12908,Studies!A:BR,6,FALSE),"")</f>
        <v>Plasma</v>
      </c>
      <c r="G12908" s="265">
        <v>74</v>
      </c>
      <c r="H12908" s="192" t="s">
        <v>59</v>
      </c>
      <c r="I12908" s="185">
        <v>2.06</v>
      </c>
      <c r="J12908" s="185" t="s">
        <v>956</v>
      </c>
      <c r="K12908" s="185" t="s">
        <v>115</v>
      </c>
      <c r="L12908" s="193">
        <v>0</v>
      </c>
      <c r="M12908" s="193" t="s">
        <v>956</v>
      </c>
      <c r="N12908" s="193" t="s">
        <v>946</v>
      </c>
    </row>
    <row r="12909" spans="1:15" x14ac:dyDescent="0.25">
      <c r="A12909" s="181">
        <v>1388</v>
      </c>
      <c r="B12909" s="247" t="str">
        <f>IF(AND(A12909&lt;&gt;"",ISNUMBER(A12909)),VLOOKUP(A12909,Studies!A:BR,2,FALSE),"")</f>
        <v>Varhe 1996c</v>
      </c>
      <c r="C12909" s="248" t="str">
        <f>IF(AND(A12909&lt;&gt;"",ISNUMBER(A12909)),VLOOKUP(A12909,Studies!A:BR,3,FALSE),"")</f>
        <v>https://pubmed.ncbi.nlm.nih.gov/8904618/</v>
      </c>
      <c r="D12909" s="248" t="str">
        <f>IF(AND(A12909&lt;&gt;"",ISNUMBER(A12909)),VLOOKUP(A12909,Studies!A:BR,4,FALSE),"")</f>
        <v>Fluconazole 50 mg oral</v>
      </c>
      <c r="E12909" s="248" t="str">
        <f>IF(AND(A12909&lt;&gt;"",ISNUMBER(A12909)),VLOOKUP(A12909,Studies!A:BR,5,FALSE),"")</f>
        <v>Fluconazole</v>
      </c>
      <c r="F12909" s="249" t="str">
        <f>IF(AND(A12909&lt;&gt;"",ISNUMBER(A12909)),VLOOKUP(A12909,Studies!A:BR,6,FALSE),"")</f>
        <v>Plasma</v>
      </c>
      <c r="G12909" s="265">
        <v>74.5</v>
      </c>
      <c r="H12909" s="192" t="s">
        <v>59</v>
      </c>
      <c r="I12909" s="185">
        <v>2.1800000000000002</v>
      </c>
      <c r="J12909" s="185" t="s">
        <v>956</v>
      </c>
      <c r="K12909" s="185" t="s">
        <v>115</v>
      </c>
      <c r="L12909" s="193">
        <v>0</v>
      </c>
      <c r="M12909" s="193" t="s">
        <v>956</v>
      </c>
      <c r="N12909" s="193" t="s">
        <v>946</v>
      </c>
    </row>
    <row r="12910" spans="1:15" x14ac:dyDescent="0.25">
      <c r="A12910" s="181">
        <v>1388</v>
      </c>
      <c r="B12910" s="247" t="str">
        <f>IF(AND(A12910&lt;&gt;"",ISNUMBER(A12910)),VLOOKUP(A12910,Studies!A:BR,2,FALSE),"")</f>
        <v>Varhe 1996c</v>
      </c>
      <c r="C12910" s="248" t="str">
        <f>IF(AND(A12910&lt;&gt;"",ISNUMBER(A12910)),VLOOKUP(A12910,Studies!A:BR,3,FALSE),"")</f>
        <v>https://pubmed.ncbi.nlm.nih.gov/8904618/</v>
      </c>
      <c r="D12910" s="248" t="str">
        <f>IF(AND(A12910&lt;&gt;"",ISNUMBER(A12910)),VLOOKUP(A12910,Studies!A:BR,4,FALSE),"")</f>
        <v>Fluconazole 50 mg oral</v>
      </c>
      <c r="E12910" s="248" t="str">
        <f>IF(AND(A12910&lt;&gt;"",ISNUMBER(A12910)),VLOOKUP(A12910,Studies!A:BR,5,FALSE),"")</f>
        <v>Fluconazole</v>
      </c>
      <c r="F12910" s="249" t="str">
        <f>IF(AND(A12910&lt;&gt;"",ISNUMBER(A12910)),VLOOKUP(A12910,Studies!A:BR,6,FALSE),"")</f>
        <v>Plasma</v>
      </c>
      <c r="G12910" s="265">
        <v>75</v>
      </c>
      <c r="H12910" s="192" t="s">
        <v>59</v>
      </c>
      <c r="I12910" s="185">
        <v>2.12</v>
      </c>
      <c r="J12910" s="185" t="s">
        <v>956</v>
      </c>
      <c r="K12910" s="185" t="s">
        <v>115</v>
      </c>
      <c r="L12910" s="193">
        <v>0</v>
      </c>
      <c r="M12910" s="193" t="s">
        <v>956</v>
      </c>
      <c r="N12910" s="193" t="s">
        <v>946</v>
      </c>
    </row>
    <row r="12911" spans="1:15" x14ac:dyDescent="0.25">
      <c r="A12911" s="181">
        <v>1388</v>
      </c>
      <c r="B12911" s="247" t="str">
        <f>IF(AND(A12911&lt;&gt;"",ISNUMBER(A12911)),VLOOKUP(A12911,Studies!A:BR,2,FALSE),"")</f>
        <v>Varhe 1996c</v>
      </c>
      <c r="C12911" s="248" t="str">
        <f>IF(AND(A12911&lt;&gt;"",ISNUMBER(A12911)),VLOOKUP(A12911,Studies!A:BR,3,FALSE),"")</f>
        <v>https://pubmed.ncbi.nlm.nih.gov/8904618/</v>
      </c>
      <c r="D12911" s="248" t="str">
        <f>IF(AND(A12911&lt;&gt;"",ISNUMBER(A12911)),VLOOKUP(A12911,Studies!A:BR,4,FALSE),"")</f>
        <v>Fluconazole 50 mg oral</v>
      </c>
      <c r="E12911" s="248" t="str">
        <f>IF(AND(A12911&lt;&gt;"",ISNUMBER(A12911)),VLOOKUP(A12911,Studies!A:BR,5,FALSE),"")</f>
        <v>Fluconazole</v>
      </c>
      <c r="F12911" s="249" t="str">
        <f>IF(AND(A12911&lt;&gt;"",ISNUMBER(A12911)),VLOOKUP(A12911,Studies!A:BR,6,FALSE),"")</f>
        <v>Plasma</v>
      </c>
      <c r="G12911" s="265">
        <v>76</v>
      </c>
      <c r="H12911" s="192" t="s">
        <v>59</v>
      </c>
      <c r="I12911" s="185">
        <v>2.12</v>
      </c>
      <c r="J12911" s="185" t="s">
        <v>956</v>
      </c>
      <c r="K12911" s="185" t="s">
        <v>115</v>
      </c>
      <c r="L12911" s="193">
        <v>0</v>
      </c>
      <c r="M12911" s="193" t="s">
        <v>956</v>
      </c>
      <c r="N12911" s="193" t="s">
        <v>946</v>
      </c>
    </row>
    <row r="12912" spans="1:15" x14ac:dyDescent="0.25">
      <c r="A12912" s="181">
        <v>1388</v>
      </c>
      <c r="B12912" s="247" t="str">
        <f>IF(AND(A12912&lt;&gt;"",ISNUMBER(A12912)),VLOOKUP(A12912,Studies!A:BR,2,FALSE),"")</f>
        <v>Varhe 1996c</v>
      </c>
      <c r="C12912" s="248" t="str">
        <f>IF(AND(A12912&lt;&gt;"",ISNUMBER(A12912)),VLOOKUP(A12912,Studies!A:BR,3,FALSE),"")</f>
        <v>https://pubmed.ncbi.nlm.nih.gov/8904618/</v>
      </c>
      <c r="D12912" s="248" t="str">
        <f>IF(AND(A12912&lt;&gt;"",ISNUMBER(A12912)),VLOOKUP(A12912,Studies!A:BR,4,FALSE),"")</f>
        <v>Fluconazole 50 mg oral</v>
      </c>
      <c r="E12912" s="248" t="str">
        <f>IF(AND(A12912&lt;&gt;"",ISNUMBER(A12912)),VLOOKUP(A12912,Studies!A:BR,5,FALSE),"")</f>
        <v>Fluconazole</v>
      </c>
      <c r="F12912" s="249" t="str">
        <f>IF(AND(A12912&lt;&gt;"",ISNUMBER(A12912)),VLOOKUP(A12912,Studies!A:BR,6,FALSE),"")</f>
        <v>Plasma</v>
      </c>
      <c r="G12912" s="265">
        <v>77</v>
      </c>
      <c r="H12912" s="192" t="s">
        <v>59</v>
      </c>
      <c r="I12912" s="185">
        <v>2.06</v>
      </c>
      <c r="J12912" s="185" t="s">
        <v>956</v>
      </c>
      <c r="K12912" s="185" t="s">
        <v>115</v>
      </c>
      <c r="L12912" s="193">
        <v>0</v>
      </c>
      <c r="M12912" s="193" t="s">
        <v>956</v>
      </c>
      <c r="N12912" s="193" t="s">
        <v>946</v>
      </c>
    </row>
    <row r="12913" spans="1:14" x14ac:dyDescent="0.25">
      <c r="A12913" s="181">
        <v>1388</v>
      </c>
      <c r="B12913" s="247" t="str">
        <f>IF(AND(A12913&lt;&gt;"",ISNUMBER(A12913)),VLOOKUP(A12913,Studies!A:BR,2,FALSE),"")</f>
        <v>Varhe 1996c</v>
      </c>
      <c r="C12913" s="248" t="str">
        <f>IF(AND(A12913&lt;&gt;"",ISNUMBER(A12913)),VLOOKUP(A12913,Studies!A:BR,3,FALSE),"")</f>
        <v>https://pubmed.ncbi.nlm.nih.gov/8904618/</v>
      </c>
      <c r="D12913" s="248" t="str">
        <f>IF(AND(A12913&lt;&gt;"",ISNUMBER(A12913)),VLOOKUP(A12913,Studies!A:BR,4,FALSE),"")</f>
        <v>Fluconazole 50 mg oral</v>
      </c>
      <c r="E12913" s="248" t="str">
        <f>IF(AND(A12913&lt;&gt;"",ISNUMBER(A12913)),VLOOKUP(A12913,Studies!A:BR,5,FALSE),"")</f>
        <v>Fluconazole</v>
      </c>
      <c r="F12913" s="249" t="str">
        <f>IF(AND(A12913&lt;&gt;"",ISNUMBER(A12913)),VLOOKUP(A12913,Studies!A:BR,6,FALSE),"")</f>
        <v>Plasma</v>
      </c>
      <c r="G12913" s="265">
        <v>78</v>
      </c>
      <c r="H12913" s="192" t="s">
        <v>59</v>
      </c>
      <c r="I12913" s="185">
        <v>1.97</v>
      </c>
      <c r="J12913" s="185" t="s">
        <v>956</v>
      </c>
      <c r="K12913" s="185" t="s">
        <v>115</v>
      </c>
      <c r="L12913" s="193">
        <v>0</v>
      </c>
      <c r="M12913" s="193" t="s">
        <v>956</v>
      </c>
      <c r="N12913" s="193" t="s">
        <v>946</v>
      </c>
    </row>
    <row r="12914" spans="1:14" x14ac:dyDescent="0.25">
      <c r="A12914" s="181">
        <v>1388</v>
      </c>
      <c r="B12914" s="247" t="str">
        <f>IF(AND(A12914&lt;&gt;"",ISNUMBER(A12914)),VLOOKUP(A12914,Studies!A:BR,2,FALSE),"")</f>
        <v>Varhe 1996c</v>
      </c>
      <c r="C12914" s="248" t="str">
        <f>IF(AND(A12914&lt;&gt;"",ISNUMBER(A12914)),VLOOKUP(A12914,Studies!A:BR,3,FALSE),"")</f>
        <v>https://pubmed.ncbi.nlm.nih.gov/8904618/</v>
      </c>
      <c r="D12914" s="248" t="str">
        <f>IF(AND(A12914&lt;&gt;"",ISNUMBER(A12914)),VLOOKUP(A12914,Studies!A:BR,4,FALSE),"")</f>
        <v>Fluconazole 50 mg oral</v>
      </c>
      <c r="E12914" s="248" t="str">
        <f>IF(AND(A12914&lt;&gt;"",ISNUMBER(A12914)),VLOOKUP(A12914,Studies!A:BR,5,FALSE),"")</f>
        <v>Fluconazole</v>
      </c>
      <c r="F12914" s="249" t="str">
        <f>IF(AND(A12914&lt;&gt;"",ISNUMBER(A12914)),VLOOKUP(A12914,Studies!A:BR,6,FALSE),"")</f>
        <v>Plasma</v>
      </c>
      <c r="G12914" s="265">
        <v>79</v>
      </c>
      <c r="H12914" s="192" t="s">
        <v>59</v>
      </c>
      <c r="I12914" s="185">
        <v>1.91</v>
      </c>
      <c r="J12914" s="185" t="s">
        <v>956</v>
      </c>
      <c r="K12914" s="185" t="s">
        <v>115</v>
      </c>
      <c r="L12914" s="193">
        <v>0</v>
      </c>
      <c r="M12914" s="193" t="s">
        <v>956</v>
      </c>
      <c r="N12914" s="193" t="s">
        <v>946</v>
      </c>
    </row>
    <row r="12915" spans="1:14" x14ac:dyDescent="0.25">
      <c r="A12915" s="181">
        <v>1388</v>
      </c>
      <c r="B12915" s="247" t="str">
        <f>IF(AND(A12915&lt;&gt;"",ISNUMBER(A12915)),VLOOKUP(A12915,Studies!A:BR,2,FALSE),"")</f>
        <v>Varhe 1996c</v>
      </c>
      <c r="C12915" s="248" t="str">
        <f>IF(AND(A12915&lt;&gt;"",ISNUMBER(A12915)),VLOOKUP(A12915,Studies!A:BR,3,FALSE),"")</f>
        <v>https://pubmed.ncbi.nlm.nih.gov/8904618/</v>
      </c>
      <c r="D12915" s="248" t="str">
        <f>IF(AND(A12915&lt;&gt;"",ISNUMBER(A12915)),VLOOKUP(A12915,Studies!A:BR,4,FALSE),"")</f>
        <v>Fluconazole 50 mg oral</v>
      </c>
      <c r="E12915" s="248" t="str">
        <f>IF(AND(A12915&lt;&gt;"",ISNUMBER(A12915)),VLOOKUP(A12915,Studies!A:BR,5,FALSE),"")</f>
        <v>Fluconazole</v>
      </c>
      <c r="F12915" s="249" t="str">
        <f>IF(AND(A12915&lt;&gt;"",ISNUMBER(A12915)),VLOOKUP(A12915,Studies!A:BR,6,FALSE),"")</f>
        <v>Plasma</v>
      </c>
      <c r="G12915" s="265">
        <v>80</v>
      </c>
      <c r="H12915" s="192" t="s">
        <v>59</v>
      </c>
      <c r="I12915" s="185">
        <v>1.85</v>
      </c>
      <c r="J12915" s="185" t="s">
        <v>956</v>
      </c>
      <c r="K12915" s="185" t="s">
        <v>115</v>
      </c>
      <c r="L12915" s="193">
        <v>0</v>
      </c>
      <c r="M12915" s="193" t="s">
        <v>956</v>
      </c>
      <c r="N12915" s="193" t="s">
        <v>946</v>
      </c>
    </row>
    <row r="12916" spans="1:14" x14ac:dyDescent="0.25">
      <c r="A12916" s="181">
        <v>1388</v>
      </c>
      <c r="B12916" s="247" t="str">
        <f>IF(AND(A12916&lt;&gt;"",ISNUMBER(A12916)),VLOOKUP(A12916,Studies!A:BR,2,FALSE),"")</f>
        <v>Varhe 1996c</v>
      </c>
      <c r="C12916" s="248" t="str">
        <f>IF(AND(A12916&lt;&gt;"",ISNUMBER(A12916)),VLOOKUP(A12916,Studies!A:BR,3,FALSE),"")</f>
        <v>https://pubmed.ncbi.nlm.nih.gov/8904618/</v>
      </c>
      <c r="D12916" s="248" t="str">
        <f>IF(AND(A12916&lt;&gt;"",ISNUMBER(A12916)),VLOOKUP(A12916,Studies!A:BR,4,FALSE),"")</f>
        <v>Fluconazole 50 mg oral</v>
      </c>
      <c r="E12916" s="248" t="str">
        <f>IF(AND(A12916&lt;&gt;"",ISNUMBER(A12916)),VLOOKUP(A12916,Studies!A:BR,5,FALSE),"")</f>
        <v>Fluconazole</v>
      </c>
      <c r="F12916" s="249" t="str">
        <f>IF(AND(A12916&lt;&gt;"",ISNUMBER(A12916)),VLOOKUP(A12916,Studies!A:BR,6,FALSE),"")</f>
        <v>Plasma</v>
      </c>
      <c r="G12916" s="265">
        <v>91</v>
      </c>
      <c r="H12916" s="192" t="s">
        <v>59</v>
      </c>
      <c r="I12916" s="185">
        <v>1.49</v>
      </c>
      <c r="J12916" s="185" t="s">
        <v>956</v>
      </c>
      <c r="K12916" s="185" t="s">
        <v>115</v>
      </c>
      <c r="L12916" s="193">
        <v>0</v>
      </c>
      <c r="M12916" s="193" t="s">
        <v>956</v>
      </c>
      <c r="N12916" s="193" t="s">
        <v>946</v>
      </c>
    </row>
    <row r="12917" spans="1:14" x14ac:dyDescent="0.25">
      <c r="A12917" s="181">
        <v>1389</v>
      </c>
      <c r="B12917" s="247" t="str">
        <f>IF(AND(A12917&lt;&gt;"",ISNUMBER(A12917)),VLOOKUP(A12917,Studies!A:BR,2,FALSE),"")</f>
        <v>Varhe 1996c</v>
      </c>
      <c r="C12917" s="248" t="str">
        <f>IF(AND(A12917&lt;&gt;"",ISNUMBER(A12917)),VLOOKUP(A12917,Studies!A:BR,3,FALSE),"")</f>
        <v>https://pubmed.ncbi.nlm.nih.gov/8904618/</v>
      </c>
      <c r="D12917" s="248" t="str">
        <f>IF(AND(A12917&lt;&gt;"",ISNUMBER(A12917)),VLOOKUP(A12917,Studies!A:BR,4,FALSE),"")</f>
        <v>Fluconazole 100 mg oral</v>
      </c>
      <c r="E12917" s="248" t="str">
        <f>IF(AND(A12917&lt;&gt;"",ISNUMBER(A12917)),VLOOKUP(A12917,Studies!A:BR,5,FALSE),"")</f>
        <v>Fluconazole</v>
      </c>
      <c r="F12917" s="249" t="str">
        <f>IF(AND(A12917&lt;&gt;"",ISNUMBER(A12917)),VLOOKUP(A12917,Studies!A:BR,6,FALSE),"")</f>
        <v>Plasma</v>
      </c>
      <c r="G12917" s="265">
        <v>73</v>
      </c>
      <c r="H12917" s="192" t="s">
        <v>59</v>
      </c>
      <c r="I12917" s="185">
        <v>2.42</v>
      </c>
      <c r="J12917" s="185" t="s">
        <v>956</v>
      </c>
      <c r="K12917" s="185" t="s">
        <v>115</v>
      </c>
      <c r="L12917" s="193">
        <v>0</v>
      </c>
      <c r="M12917" s="193" t="s">
        <v>956</v>
      </c>
      <c r="N12917" s="193" t="s">
        <v>946</v>
      </c>
    </row>
    <row r="12918" spans="1:14" x14ac:dyDescent="0.25">
      <c r="A12918" s="181">
        <v>1389</v>
      </c>
      <c r="B12918" s="247" t="str">
        <f>IF(AND(A12918&lt;&gt;"",ISNUMBER(A12918)),VLOOKUP(A12918,Studies!A:BR,2,FALSE),"")</f>
        <v>Varhe 1996c</v>
      </c>
      <c r="C12918" s="248" t="str">
        <f>IF(AND(A12918&lt;&gt;"",ISNUMBER(A12918)),VLOOKUP(A12918,Studies!A:BR,3,FALSE),"")</f>
        <v>https://pubmed.ncbi.nlm.nih.gov/8904618/</v>
      </c>
      <c r="D12918" s="248" t="str">
        <f>IF(AND(A12918&lt;&gt;"",ISNUMBER(A12918)),VLOOKUP(A12918,Studies!A:BR,4,FALSE),"")</f>
        <v>Fluconazole 100 mg oral</v>
      </c>
      <c r="E12918" s="248" t="str">
        <f>IF(AND(A12918&lt;&gt;"",ISNUMBER(A12918)),VLOOKUP(A12918,Studies!A:BR,5,FALSE),"")</f>
        <v>Fluconazole</v>
      </c>
      <c r="F12918" s="249" t="str">
        <f>IF(AND(A12918&lt;&gt;"",ISNUMBER(A12918)),VLOOKUP(A12918,Studies!A:BR,6,FALSE),"")</f>
        <v>Plasma</v>
      </c>
      <c r="G12918" s="265">
        <v>73.5</v>
      </c>
      <c r="H12918" s="192" t="s">
        <v>59</v>
      </c>
      <c r="I12918" s="185">
        <v>3.73</v>
      </c>
      <c r="J12918" s="185" t="s">
        <v>956</v>
      </c>
      <c r="K12918" s="185" t="s">
        <v>115</v>
      </c>
      <c r="L12918" s="193">
        <v>0.41791044799999999</v>
      </c>
      <c r="M12918" s="193" t="s">
        <v>956</v>
      </c>
      <c r="N12918" s="193" t="s">
        <v>946</v>
      </c>
    </row>
    <row r="12919" spans="1:14" x14ac:dyDescent="0.25">
      <c r="A12919" s="181">
        <v>1389</v>
      </c>
      <c r="B12919" s="247" t="str">
        <f>IF(AND(A12919&lt;&gt;"",ISNUMBER(A12919)),VLOOKUP(A12919,Studies!A:BR,2,FALSE),"")</f>
        <v>Varhe 1996c</v>
      </c>
      <c r="C12919" s="248" t="str">
        <f>IF(AND(A12919&lt;&gt;"",ISNUMBER(A12919)),VLOOKUP(A12919,Studies!A:BR,3,FALSE),"")</f>
        <v>https://pubmed.ncbi.nlm.nih.gov/8904618/</v>
      </c>
      <c r="D12919" s="248" t="str">
        <f>IF(AND(A12919&lt;&gt;"",ISNUMBER(A12919)),VLOOKUP(A12919,Studies!A:BR,4,FALSE),"")</f>
        <v>Fluconazole 100 mg oral</v>
      </c>
      <c r="E12919" s="248" t="str">
        <f>IF(AND(A12919&lt;&gt;"",ISNUMBER(A12919)),VLOOKUP(A12919,Studies!A:BR,5,FALSE),"")</f>
        <v>Fluconazole</v>
      </c>
      <c r="F12919" s="249" t="str">
        <f>IF(AND(A12919&lt;&gt;"",ISNUMBER(A12919)),VLOOKUP(A12919,Studies!A:BR,6,FALSE),"")</f>
        <v>Plasma</v>
      </c>
      <c r="G12919" s="265">
        <v>74</v>
      </c>
      <c r="H12919" s="192" t="s">
        <v>59</v>
      </c>
      <c r="I12919" s="185">
        <v>4.09</v>
      </c>
      <c r="J12919" s="185" t="s">
        <v>956</v>
      </c>
      <c r="K12919" s="185" t="s">
        <v>115</v>
      </c>
      <c r="L12919" s="193">
        <v>0.358208955</v>
      </c>
      <c r="M12919" s="193" t="s">
        <v>956</v>
      </c>
      <c r="N12919" s="193" t="s">
        <v>946</v>
      </c>
    </row>
    <row r="12920" spans="1:14" x14ac:dyDescent="0.25">
      <c r="A12920" s="181">
        <v>1389</v>
      </c>
      <c r="B12920" s="247" t="str">
        <f>IF(AND(A12920&lt;&gt;"",ISNUMBER(A12920)),VLOOKUP(A12920,Studies!A:BR,2,FALSE),"")</f>
        <v>Varhe 1996c</v>
      </c>
      <c r="C12920" s="248" t="str">
        <f>IF(AND(A12920&lt;&gt;"",ISNUMBER(A12920)),VLOOKUP(A12920,Studies!A:BR,3,FALSE),"")</f>
        <v>https://pubmed.ncbi.nlm.nih.gov/8904618/</v>
      </c>
      <c r="D12920" s="248" t="str">
        <f>IF(AND(A12920&lt;&gt;"",ISNUMBER(A12920)),VLOOKUP(A12920,Studies!A:BR,4,FALSE),"")</f>
        <v>Fluconazole 100 mg oral</v>
      </c>
      <c r="E12920" s="248" t="str">
        <f>IF(AND(A12920&lt;&gt;"",ISNUMBER(A12920)),VLOOKUP(A12920,Studies!A:BR,5,FALSE),"")</f>
        <v>Fluconazole</v>
      </c>
      <c r="F12920" s="249" t="str">
        <f>IF(AND(A12920&lt;&gt;"",ISNUMBER(A12920)),VLOOKUP(A12920,Studies!A:BR,6,FALSE),"")</f>
        <v>Plasma</v>
      </c>
      <c r="G12920" s="265">
        <v>74.5</v>
      </c>
      <c r="H12920" s="192" t="s">
        <v>59</v>
      </c>
      <c r="I12920" s="185">
        <v>4.18</v>
      </c>
      <c r="J12920" s="185" t="s">
        <v>956</v>
      </c>
      <c r="K12920" s="185" t="s">
        <v>115</v>
      </c>
      <c r="L12920" s="193">
        <v>0.32835820900000001</v>
      </c>
      <c r="M12920" s="193" t="s">
        <v>956</v>
      </c>
      <c r="N12920" s="193" t="s">
        <v>946</v>
      </c>
    </row>
    <row r="12921" spans="1:14" x14ac:dyDescent="0.25">
      <c r="A12921" s="181">
        <v>1389</v>
      </c>
      <c r="B12921" s="247" t="str">
        <f>IF(AND(A12921&lt;&gt;"",ISNUMBER(A12921)),VLOOKUP(A12921,Studies!A:BR,2,FALSE),"")</f>
        <v>Varhe 1996c</v>
      </c>
      <c r="C12921" s="248" t="str">
        <f>IF(AND(A12921&lt;&gt;"",ISNUMBER(A12921)),VLOOKUP(A12921,Studies!A:BR,3,FALSE),"")</f>
        <v>https://pubmed.ncbi.nlm.nih.gov/8904618/</v>
      </c>
      <c r="D12921" s="248" t="str">
        <f>IF(AND(A12921&lt;&gt;"",ISNUMBER(A12921)),VLOOKUP(A12921,Studies!A:BR,4,FALSE),"")</f>
        <v>Fluconazole 100 mg oral</v>
      </c>
      <c r="E12921" s="248" t="str">
        <f>IF(AND(A12921&lt;&gt;"",ISNUMBER(A12921)),VLOOKUP(A12921,Studies!A:BR,5,FALSE),"")</f>
        <v>Fluconazole</v>
      </c>
      <c r="F12921" s="249" t="str">
        <f>IF(AND(A12921&lt;&gt;"",ISNUMBER(A12921)),VLOOKUP(A12921,Studies!A:BR,6,FALSE),"")</f>
        <v>Plasma</v>
      </c>
      <c r="G12921" s="265">
        <v>75</v>
      </c>
      <c r="H12921" s="192" t="s">
        <v>59</v>
      </c>
      <c r="I12921" s="185">
        <v>4.1500000000000004</v>
      </c>
      <c r="J12921" s="185" t="s">
        <v>956</v>
      </c>
      <c r="K12921" s="185" t="s">
        <v>115</v>
      </c>
      <c r="L12921" s="193">
        <v>0</v>
      </c>
      <c r="M12921" s="193" t="s">
        <v>956</v>
      </c>
      <c r="N12921" s="193" t="s">
        <v>946</v>
      </c>
    </row>
    <row r="12922" spans="1:14" x14ac:dyDescent="0.25">
      <c r="A12922" s="181">
        <v>1389</v>
      </c>
      <c r="B12922" s="247" t="str">
        <f>IF(AND(A12922&lt;&gt;"",ISNUMBER(A12922)),VLOOKUP(A12922,Studies!A:BR,2,FALSE),"")</f>
        <v>Varhe 1996c</v>
      </c>
      <c r="C12922" s="248" t="str">
        <f>IF(AND(A12922&lt;&gt;"",ISNUMBER(A12922)),VLOOKUP(A12922,Studies!A:BR,3,FALSE),"")</f>
        <v>https://pubmed.ncbi.nlm.nih.gov/8904618/</v>
      </c>
      <c r="D12922" s="248" t="str">
        <f>IF(AND(A12922&lt;&gt;"",ISNUMBER(A12922)),VLOOKUP(A12922,Studies!A:BR,4,FALSE),"")</f>
        <v>Fluconazole 100 mg oral</v>
      </c>
      <c r="E12922" s="248" t="str">
        <f>IF(AND(A12922&lt;&gt;"",ISNUMBER(A12922)),VLOOKUP(A12922,Studies!A:BR,5,FALSE),"")</f>
        <v>Fluconazole</v>
      </c>
      <c r="F12922" s="249" t="str">
        <f>IF(AND(A12922&lt;&gt;"",ISNUMBER(A12922)),VLOOKUP(A12922,Studies!A:BR,6,FALSE),"")</f>
        <v>Plasma</v>
      </c>
      <c r="G12922" s="265">
        <v>76</v>
      </c>
      <c r="H12922" s="192" t="s">
        <v>59</v>
      </c>
      <c r="I12922" s="185">
        <v>4.1500000000000004</v>
      </c>
      <c r="J12922" s="185" t="s">
        <v>956</v>
      </c>
      <c r="K12922" s="185" t="s">
        <v>115</v>
      </c>
      <c r="L12922" s="193">
        <v>0</v>
      </c>
      <c r="M12922" s="193" t="s">
        <v>956</v>
      </c>
      <c r="N12922" s="193" t="s">
        <v>946</v>
      </c>
    </row>
    <row r="12923" spans="1:14" x14ac:dyDescent="0.25">
      <c r="A12923" s="181">
        <v>1389</v>
      </c>
      <c r="B12923" s="247" t="str">
        <f>IF(AND(A12923&lt;&gt;"",ISNUMBER(A12923)),VLOOKUP(A12923,Studies!A:BR,2,FALSE),"")</f>
        <v>Varhe 1996c</v>
      </c>
      <c r="C12923" s="248" t="str">
        <f>IF(AND(A12923&lt;&gt;"",ISNUMBER(A12923)),VLOOKUP(A12923,Studies!A:BR,3,FALSE),"")</f>
        <v>https://pubmed.ncbi.nlm.nih.gov/8904618/</v>
      </c>
      <c r="D12923" s="248" t="str">
        <f>IF(AND(A12923&lt;&gt;"",ISNUMBER(A12923)),VLOOKUP(A12923,Studies!A:BR,4,FALSE),"")</f>
        <v>Fluconazole 100 mg oral</v>
      </c>
      <c r="E12923" s="248" t="str">
        <f>IF(AND(A12923&lt;&gt;"",ISNUMBER(A12923)),VLOOKUP(A12923,Studies!A:BR,5,FALSE),"")</f>
        <v>Fluconazole</v>
      </c>
      <c r="F12923" s="249" t="str">
        <f>IF(AND(A12923&lt;&gt;"",ISNUMBER(A12923)),VLOOKUP(A12923,Studies!A:BR,6,FALSE),"")</f>
        <v>Plasma</v>
      </c>
      <c r="G12923" s="265">
        <v>77</v>
      </c>
      <c r="H12923" s="192" t="s">
        <v>59</v>
      </c>
      <c r="I12923" s="185">
        <v>4.18</v>
      </c>
      <c r="J12923" s="185" t="s">
        <v>956</v>
      </c>
      <c r="K12923" s="185" t="s">
        <v>115</v>
      </c>
      <c r="L12923" s="193">
        <v>0.29850746299999997</v>
      </c>
      <c r="M12923" s="193" t="s">
        <v>956</v>
      </c>
      <c r="N12923" s="193" t="s">
        <v>946</v>
      </c>
    </row>
    <row r="12924" spans="1:14" x14ac:dyDescent="0.25">
      <c r="A12924" s="181">
        <v>1389</v>
      </c>
      <c r="B12924" s="247" t="str">
        <f>IF(AND(A12924&lt;&gt;"",ISNUMBER(A12924)),VLOOKUP(A12924,Studies!A:BR,2,FALSE),"")</f>
        <v>Varhe 1996c</v>
      </c>
      <c r="C12924" s="248" t="str">
        <f>IF(AND(A12924&lt;&gt;"",ISNUMBER(A12924)),VLOOKUP(A12924,Studies!A:BR,3,FALSE),"")</f>
        <v>https://pubmed.ncbi.nlm.nih.gov/8904618/</v>
      </c>
      <c r="D12924" s="248" t="str">
        <f>IF(AND(A12924&lt;&gt;"",ISNUMBER(A12924)),VLOOKUP(A12924,Studies!A:BR,4,FALSE),"")</f>
        <v>Fluconazole 100 mg oral</v>
      </c>
      <c r="E12924" s="248" t="str">
        <f>IF(AND(A12924&lt;&gt;"",ISNUMBER(A12924)),VLOOKUP(A12924,Studies!A:BR,5,FALSE),"")</f>
        <v>Fluconazole</v>
      </c>
      <c r="F12924" s="249" t="str">
        <f>IF(AND(A12924&lt;&gt;"",ISNUMBER(A12924)),VLOOKUP(A12924,Studies!A:BR,6,FALSE),"")</f>
        <v>Plasma</v>
      </c>
      <c r="G12924" s="265">
        <v>78</v>
      </c>
      <c r="H12924" s="192" t="s">
        <v>59</v>
      </c>
      <c r="I12924" s="185">
        <v>4.09</v>
      </c>
      <c r="J12924" s="185" t="s">
        <v>956</v>
      </c>
      <c r="K12924" s="185" t="s">
        <v>115</v>
      </c>
      <c r="L12924" s="193">
        <v>0.23880597000000001</v>
      </c>
      <c r="M12924" s="193" t="s">
        <v>956</v>
      </c>
      <c r="N12924" s="193" t="s">
        <v>946</v>
      </c>
    </row>
    <row r="12925" spans="1:14" x14ac:dyDescent="0.25">
      <c r="A12925" s="181">
        <v>1389</v>
      </c>
      <c r="B12925" s="247" t="str">
        <f>IF(AND(A12925&lt;&gt;"",ISNUMBER(A12925)),VLOOKUP(A12925,Studies!A:BR,2,FALSE),"")</f>
        <v>Varhe 1996c</v>
      </c>
      <c r="C12925" s="248" t="str">
        <f>IF(AND(A12925&lt;&gt;"",ISNUMBER(A12925)),VLOOKUP(A12925,Studies!A:BR,3,FALSE),"")</f>
        <v>https://pubmed.ncbi.nlm.nih.gov/8904618/</v>
      </c>
      <c r="D12925" s="248" t="str">
        <f>IF(AND(A12925&lt;&gt;"",ISNUMBER(A12925)),VLOOKUP(A12925,Studies!A:BR,4,FALSE),"")</f>
        <v>Fluconazole 100 mg oral</v>
      </c>
      <c r="E12925" s="248" t="str">
        <f>IF(AND(A12925&lt;&gt;"",ISNUMBER(A12925)),VLOOKUP(A12925,Studies!A:BR,5,FALSE),"")</f>
        <v>Fluconazole</v>
      </c>
      <c r="F12925" s="249" t="str">
        <f>IF(AND(A12925&lt;&gt;"",ISNUMBER(A12925)),VLOOKUP(A12925,Studies!A:BR,6,FALSE),"")</f>
        <v>Plasma</v>
      </c>
      <c r="G12925" s="265">
        <v>79</v>
      </c>
      <c r="H12925" s="192" t="s">
        <v>59</v>
      </c>
      <c r="I12925" s="185">
        <v>3.88</v>
      </c>
      <c r="J12925" s="185" t="s">
        <v>956</v>
      </c>
      <c r="K12925" s="185" t="s">
        <v>115</v>
      </c>
      <c r="L12925" s="193">
        <v>0</v>
      </c>
      <c r="M12925" s="193" t="s">
        <v>956</v>
      </c>
      <c r="N12925" s="193" t="s">
        <v>946</v>
      </c>
    </row>
    <row r="12926" spans="1:14" x14ac:dyDescent="0.25">
      <c r="A12926" s="181">
        <v>1389</v>
      </c>
      <c r="B12926" s="247" t="str">
        <f>IF(AND(A12926&lt;&gt;"",ISNUMBER(A12926)),VLOOKUP(A12926,Studies!A:BR,2,FALSE),"")</f>
        <v>Varhe 1996c</v>
      </c>
      <c r="C12926" s="248" t="str">
        <f>IF(AND(A12926&lt;&gt;"",ISNUMBER(A12926)),VLOOKUP(A12926,Studies!A:BR,3,FALSE),"")</f>
        <v>https://pubmed.ncbi.nlm.nih.gov/8904618/</v>
      </c>
      <c r="D12926" s="248" t="str">
        <f>IF(AND(A12926&lt;&gt;"",ISNUMBER(A12926)),VLOOKUP(A12926,Studies!A:BR,4,FALSE),"")</f>
        <v>Fluconazole 100 mg oral</v>
      </c>
      <c r="E12926" s="248" t="str">
        <f>IF(AND(A12926&lt;&gt;"",ISNUMBER(A12926)),VLOOKUP(A12926,Studies!A:BR,5,FALSE),"")</f>
        <v>Fluconazole</v>
      </c>
      <c r="F12926" s="249" t="str">
        <f>IF(AND(A12926&lt;&gt;"",ISNUMBER(A12926)),VLOOKUP(A12926,Studies!A:BR,6,FALSE),"")</f>
        <v>Plasma</v>
      </c>
      <c r="G12926" s="265">
        <v>80</v>
      </c>
      <c r="H12926" s="192" t="s">
        <v>59</v>
      </c>
      <c r="I12926" s="185">
        <v>3.82</v>
      </c>
      <c r="J12926" s="185" t="s">
        <v>956</v>
      </c>
      <c r="K12926" s="185" t="s">
        <v>115</v>
      </c>
      <c r="L12926" s="193">
        <v>0</v>
      </c>
      <c r="M12926" s="193" t="s">
        <v>956</v>
      </c>
      <c r="N12926" s="193" t="s">
        <v>946</v>
      </c>
    </row>
    <row r="12927" spans="1:14" x14ac:dyDescent="0.25">
      <c r="A12927" s="181">
        <v>1389</v>
      </c>
      <c r="B12927" s="247" t="str">
        <f>IF(AND(A12927&lt;&gt;"",ISNUMBER(A12927)),VLOOKUP(A12927,Studies!A:BR,2,FALSE),"")</f>
        <v>Varhe 1996c</v>
      </c>
      <c r="C12927" s="248" t="str">
        <f>IF(AND(A12927&lt;&gt;"",ISNUMBER(A12927)),VLOOKUP(A12927,Studies!A:BR,3,FALSE),"")</f>
        <v>https://pubmed.ncbi.nlm.nih.gov/8904618/</v>
      </c>
      <c r="D12927" s="248" t="str">
        <f>IF(AND(A12927&lt;&gt;"",ISNUMBER(A12927)),VLOOKUP(A12927,Studies!A:BR,4,FALSE),"")</f>
        <v>Fluconazole 100 mg oral</v>
      </c>
      <c r="E12927" s="248" t="str">
        <f>IF(AND(A12927&lt;&gt;"",ISNUMBER(A12927)),VLOOKUP(A12927,Studies!A:BR,5,FALSE),"")</f>
        <v>Fluconazole</v>
      </c>
      <c r="F12927" s="249" t="str">
        <f>IF(AND(A12927&lt;&gt;"",ISNUMBER(A12927)),VLOOKUP(A12927,Studies!A:BR,6,FALSE),"")</f>
        <v>Plasma</v>
      </c>
      <c r="G12927" s="265">
        <v>91</v>
      </c>
      <c r="H12927" s="192" t="s">
        <v>59</v>
      </c>
      <c r="I12927" s="185">
        <v>3.13</v>
      </c>
      <c r="J12927" s="185" t="s">
        <v>956</v>
      </c>
      <c r="K12927" s="185" t="s">
        <v>115</v>
      </c>
      <c r="L12927" s="193">
        <v>0</v>
      </c>
      <c r="M12927" s="193" t="s">
        <v>956</v>
      </c>
      <c r="N12927" s="193" t="s">
        <v>946</v>
      </c>
    </row>
    <row r="12928" spans="1:14" x14ac:dyDescent="0.25">
      <c r="A12928" s="181">
        <v>1390</v>
      </c>
      <c r="B12928" s="247" t="str">
        <f>IF(AND(A12928&lt;&gt;"",ISNUMBER(A12928)),VLOOKUP(A12928,Studies!A:BR,2,FALSE),"")</f>
        <v>Varhe 1996c</v>
      </c>
      <c r="C12928" s="248" t="str">
        <f>IF(AND(A12928&lt;&gt;"",ISNUMBER(A12928)),VLOOKUP(A12928,Studies!A:BR,3,FALSE),"")</f>
        <v>https://pubmed.ncbi.nlm.nih.gov/8904618/</v>
      </c>
      <c r="D12928" s="248" t="str">
        <f>IF(AND(A12928&lt;&gt;"",ISNUMBER(A12928)),VLOOKUP(A12928,Studies!A:BR,4,FALSE),"")</f>
        <v>Fluconazole 200 mg oral</v>
      </c>
      <c r="E12928" s="248" t="str">
        <f>IF(AND(A12928&lt;&gt;"",ISNUMBER(A12928)),VLOOKUP(A12928,Studies!A:BR,5,FALSE),"")</f>
        <v>Fluconazole</v>
      </c>
      <c r="F12928" s="249" t="str">
        <f>IF(AND(A12928&lt;&gt;"",ISNUMBER(A12928)),VLOOKUP(A12928,Studies!A:BR,6,FALSE),"")</f>
        <v>Plasma</v>
      </c>
      <c r="G12928" s="265">
        <v>73</v>
      </c>
      <c r="H12928" s="192" t="s">
        <v>59</v>
      </c>
      <c r="I12928" s="185">
        <v>6.33</v>
      </c>
      <c r="J12928" s="185" t="s">
        <v>956</v>
      </c>
      <c r="K12928" s="185" t="s">
        <v>115</v>
      </c>
      <c r="L12928" s="193">
        <v>0.44776119399999997</v>
      </c>
      <c r="M12928" s="193" t="s">
        <v>956</v>
      </c>
      <c r="N12928" s="193" t="s">
        <v>946</v>
      </c>
    </row>
    <row r="12929" spans="1:14" x14ac:dyDescent="0.25">
      <c r="A12929" s="181">
        <v>1390</v>
      </c>
      <c r="B12929" s="247" t="str">
        <f>IF(AND(A12929&lt;&gt;"",ISNUMBER(A12929)),VLOOKUP(A12929,Studies!A:BR,2,FALSE),"")</f>
        <v>Varhe 1996c</v>
      </c>
      <c r="C12929" s="248" t="str">
        <f>IF(AND(A12929&lt;&gt;"",ISNUMBER(A12929)),VLOOKUP(A12929,Studies!A:BR,3,FALSE),"")</f>
        <v>https://pubmed.ncbi.nlm.nih.gov/8904618/</v>
      </c>
      <c r="D12929" s="248" t="str">
        <f>IF(AND(A12929&lt;&gt;"",ISNUMBER(A12929)),VLOOKUP(A12929,Studies!A:BR,4,FALSE),"")</f>
        <v>Fluconazole 200 mg oral</v>
      </c>
      <c r="E12929" s="248" t="str">
        <f>IF(AND(A12929&lt;&gt;"",ISNUMBER(A12929)),VLOOKUP(A12929,Studies!A:BR,5,FALSE),"")</f>
        <v>Fluconazole</v>
      </c>
      <c r="F12929" s="249" t="str">
        <f>IF(AND(A12929&lt;&gt;"",ISNUMBER(A12929)),VLOOKUP(A12929,Studies!A:BR,6,FALSE),"")</f>
        <v>Plasma</v>
      </c>
      <c r="G12929" s="265">
        <v>73.5</v>
      </c>
      <c r="H12929" s="192" t="s">
        <v>59</v>
      </c>
      <c r="I12929" s="185">
        <v>9.76</v>
      </c>
      <c r="J12929" s="185" t="s">
        <v>956</v>
      </c>
      <c r="K12929" s="185" t="s">
        <v>115</v>
      </c>
      <c r="L12929" s="193">
        <v>0.746268657</v>
      </c>
      <c r="M12929" s="193" t="s">
        <v>956</v>
      </c>
      <c r="N12929" s="193" t="s">
        <v>946</v>
      </c>
    </row>
    <row r="12930" spans="1:14" x14ac:dyDescent="0.25">
      <c r="A12930" s="181">
        <v>1390</v>
      </c>
      <c r="B12930" s="247" t="str">
        <f>IF(AND(A12930&lt;&gt;"",ISNUMBER(A12930)),VLOOKUP(A12930,Studies!A:BR,2,FALSE),"")</f>
        <v>Varhe 1996c</v>
      </c>
      <c r="C12930" s="248" t="str">
        <f>IF(AND(A12930&lt;&gt;"",ISNUMBER(A12930)),VLOOKUP(A12930,Studies!A:BR,3,FALSE),"")</f>
        <v>https://pubmed.ncbi.nlm.nih.gov/8904618/</v>
      </c>
      <c r="D12930" s="248" t="str">
        <f>IF(AND(A12930&lt;&gt;"",ISNUMBER(A12930)),VLOOKUP(A12930,Studies!A:BR,4,FALSE),"")</f>
        <v>Fluconazole 200 mg oral</v>
      </c>
      <c r="E12930" s="248" t="str">
        <f>IF(AND(A12930&lt;&gt;"",ISNUMBER(A12930)),VLOOKUP(A12930,Studies!A:BR,5,FALSE),"")</f>
        <v>Fluconazole</v>
      </c>
      <c r="F12930" s="249" t="str">
        <f>IF(AND(A12930&lt;&gt;"",ISNUMBER(A12930)),VLOOKUP(A12930,Studies!A:BR,6,FALSE),"")</f>
        <v>Plasma</v>
      </c>
      <c r="G12930" s="265">
        <v>74</v>
      </c>
      <c r="H12930" s="192" t="s">
        <v>59</v>
      </c>
      <c r="I12930" s="185">
        <v>10.1</v>
      </c>
      <c r="J12930" s="185" t="s">
        <v>956</v>
      </c>
      <c r="K12930" s="185" t="s">
        <v>115</v>
      </c>
      <c r="L12930" s="193">
        <v>0.71641790999999999</v>
      </c>
      <c r="M12930" s="193" t="s">
        <v>956</v>
      </c>
      <c r="N12930" s="193" t="s">
        <v>946</v>
      </c>
    </row>
    <row r="12931" spans="1:14" x14ac:dyDescent="0.25">
      <c r="A12931" s="181">
        <v>1390</v>
      </c>
      <c r="B12931" s="247" t="str">
        <f>IF(AND(A12931&lt;&gt;"",ISNUMBER(A12931)),VLOOKUP(A12931,Studies!A:BR,2,FALSE),"")</f>
        <v>Varhe 1996c</v>
      </c>
      <c r="C12931" s="248" t="str">
        <f>IF(AND(A12931&lt;&gt;"",ISNUMBER(A12931)),VLOOKUP(A12931,Studies!A:BR,3,FALSE),"")</f>
        <v>https://pubmed.ncbi.nlm.nih.gov/8904618/</v>
      </c>
      <c r="D12931" s="248" t="str">
        <f>IF(AND(A12931&lt;&gt;"",ISNUMBER(A12931)),VLOOKUP(A12931,Studies!A:BR,4,FALSE),"")</f>
        <v>Fluconazole 200 mg oral</v>
      </c>
      <c r="E12931" s="248" t="str">
        <f>IF(AND(A12931&lt;&gt;"",ISNUMBER(A12931)),VLOOKUP(A12931,Studies!A:BR,5,FALSE),"")</f>
        <v>Fluconazole</v>
      </c>
      <c r="F12931" s="249" t="str">
        <f>IF(AND(A12931&lt;&gt;"",ISNUMBER(A12931)),VLOOKUP(A12931,Studies!A:BR,6,FALSE),"")</f>
        <v>Plasma</v>
      </c>
      <c r="G12931" s="265">
        <v>74.5</v>
      </c>
      <c r="H12931" s="192" t="s">
        <v>59</v>
      </c>
      <c r="I12931" s="185">
        <v>10.1</v>
      </c>
      <c r="J12931" s="185" t="s">
        <v>956</v>
      </c>
      <c r="K12931" s="185" t="s">
        <v>115</v>
      </c>
      <c r="L12931" s="193">
        <v>0.71641790999999999</v>
      </c>
      <c r="M12931" s="193" t="s">
        <v>956</v>
      </c>
      <c r="N12931" s="193" t="s">
        <v>946</v>
      </c>
    </row>
    <row r="12932" spans="1:14" x14ac:dyDescent="0.25">
      <c r="A12932" s="181">
        <v>1390</v>
      </c>
      <c r="B12932" s="247" t="str">
        <f>IF(AND(A12932&lt;&gt;"",ISNUMBER(A12932)),VLOOKUP(A12932,Studies!A:BR,2,FALSE),"")</f>
        <v>Varhe 1996c</v>
      </c>
      <c r="C12932" s="248" t="str">
        <f>IF(AND(A12932&lt;&gt;"",ISNUMBER(A12932)),VLOOKUP(A12932,Studies!A:BR,3,FALSE),"")</f>
        <v>https://pubmed.ncbi.nlm.nih.gov/8904618/</v>
      </c>
      <c r="D12932" s="248" t="str">
        <f>IF(AND(A12932&lt;&gt;"",ISNUMBER(A12932)),VLOOKUP(A12932,Studies!A:BR,4,FALSE),"")</f>
        <v>Fluconazole 200 mg oral</v>
      </c>
      <c r="E12932" s="248" t="str">
        <f>IF(AND(A12932&lt;&gt;"",ISNUMBER(A12932)),VLOOKUP(A12932,Studies!A:BR,5,FALSE),"")</f>
        <v>Fluconazole</v>
      </c>
      <c r="F12932" s="249" t="str">
        <f>IF(AND(A12932&lt;&gt;"",ISNUMBER(A12932)),VLOOKUP(A12932,Studies!A:BR,6,FALSE),"")</f>
        <v>Plasma</v>
      </c>
      <c r="G12932" s="265">
        <v>75</v>
      </c>
      <c r="H12932" s="192" t="s">
        <v>59</v>
      </c>
      <c r="I12932" s="185">
        <v>10.1</v>
      </c>
      <c r="J12932" s="185" t="s">
        <v>956</v>
      </c>
      <c r="K12932" s="185" t="s">
        <v>115</v>
      </c>
      <c r="L12932" s="193">
        <v>0.746268657</v>
      </c>
      <c r="M12932" s="193" t="s">
        <v>956</v>
      </c>
      <c r="N12932" s="193" t="s">
        <v>946</v>
      </c>
    </row>
    <row r="12933" spans="1:14" x14ac:dyDescent="0.25">
      <c r="A12933" s="181">
        <v>1390</v>
      </c>
      <c r="B12933" s="247" t="str">
        <f>IF(AND(A12933&lt;&gt;"",ISNUMBER(A12933)),VLOOKUP(A12933,Studies!A:BR,2,FALSE),"")</f>
        <v>Varhe 1996c</v>
      </c>
      <c r="C12933" s="248" t="str">
        <f>IF(AND(A12933&lt;&gt;"",ISNUMBER(A12933)),VLOOKUP(A12933,Studies!A:BR,3,FALSE),"")</f>
        <v>https://pubmed.ncbi.nlm.nih.gov/8904618/</v>
      </c>
      <c r="D12933" s="248" t="str">
        <f>IF(AND(A12933&lt;&gt;"",ISNUMBER(A12933)),VLOOKUP(A12933,Studies!A:BR,4,FALSE),"")</f>
        <v>Fluconazole 200 mg oral</v>
      </c>
      <c r="E12933" s="248" t="str">
        <f>IF(AND(A12933&lt;&gt;"",ISNUMBER(A12933)),VLOOKUP(A12933,Studies!A:BR,5,FALSE),"")</f>
        <v>Fluconazole</v>
      </c>
      <c r="F12933" s="249" t="str">
        <f>IF(AND(A12933&lt;&gt;"",ISNUMBER(A12933)),VLOOKUP(A12933,Studies!A:BR,6,FALSE),"")</f>
        <v>Plasma</v>
      </c>
      <c r="G12933" s="265">
        <v>76</v>
      </c>
      <c r="H12933" s="192" t="s">
        <v>59</v>
      </c>
      <c r="I12933" s="185">
        <v>10.1</v>
      </c>
      <c r="J12933" s="185" t="s">
        <v>956</v>
      </c>
      <c r="K12933" s="185" t="s">
        <v>115</v>
      </c>
      <c r="L12933" s="193">
        <v>0.71641790999999999</v>
      </c>
      <c r="M12933" s="193" t="s">
        <v>956</v>
      </c>
      <c r="N12933" s="193" t="s">
        <v>946</v>
      </c>
    </row>
    <row r="12934" spans="1:14" x14ac:dyDescent="0.25">
      <c r="A12934" s="181">
        <v>1390</v>
      </c>
      <c r="B12934" s="247" t="str">
        <f>IF(AND(A12934&lt;&gt;"",ISNUMBER(A12934)),VLOOKUP(A12934,Studies!A:BR,2,FALSE),"")</f>
        <v>Varhe 1996c</v>
      </c>
      <c r="C12934" s="248" t="str">
        <f>IF(AND(A12934&lt;&gt;"",ISNUMBER(A12934)),VLOOKUP(A12934,Studies!A:BR,3,FALSE),"")</f>
        <v>https://pubmed.ncbi.nlm.nih.gov/8904618/</v>
      </c>
      <c r="D12934" s="248" t="str">
        <f>IF(AND(A12934&lt;&gt;"",ISNUMBER(A12934)),VLOOKUP(A12934,Studies!A:BR,4,FALSE),"")</f>
        <v>Fluconazole 200 mg oral</v>
      </c>
      <c r="E12934" s="248" t="str">
        <f>IF(AND(A12934&lt;&gt;"",ISNUMBER(A12934)),VLOOKUP(A12934,Studies!A:BR,5,FALSE),"")</f>
        <v>Fluconazole</v>
      </c>
      <c r="F12934" s="249" t="str">
        <f>IF(AND(A12934&lt;&gt;"",ISNUMBER(A12934)),VLOOKUP(A12934,Studies!A:BR,6,FALSE),"")</f>
        <v>Plasma</v>
      </c>
      <c r="G12934" s="265">
        <v>77</v>
      </c>
      <c r="H12934" s="192" t="s">
        <v>59</v>
      </c>
      <c r="I12934" s="185">
        <v>10</v>
      </c>
      <c r="J12934" s="185" t="s">
        <v>956</v>
      </c>
      <c r="K12934" s="185" t="s">
        <v>115</v>
      </c>
      <c r="L12934" s="193">
        <v>0.746268657</v>
      </c>
      <c r="M12934" s="193" t="s">
        <v>956</v>
      </c>
      <c r="N12934" s="193" t="s">
        <v>946</v>
      </c>
    </row>
    <row r="12935" spans="1:14" x14ac:dyDescent="0.25">
      <c r="A12935" s="181">
        <v>1390</v>
      </c>
      <c r="B12935" s="247" t="str">
        <f>IF(AND(A12935&lt;&gt;"",ISNUMBER(A12935)),VLOOKUP(A12935,Studies!A:BR,2,FALSE),"")</f>
        <v>Varhe 1996c</v>
      </c>
      <c r="C12935" s="248" t="str">
        <f>IF(AND(A12935&lt;&gt;"",ISNUMBER(A12935)),VLOOKUP(A12935,Studies!A:BR,3,FALSE),"")</f>
        <v>https://pubmed.ncbi.nlm.nih.gov/8904618/</v>
      </c>
      <c r="D12935" s="248" t="str">
        <f>IF(AND(A12935&lt;&gt;"",ISNUMBER(A12935)),VLOOKUP(A12935,Studies!A:BR,4,FALSE),"")</f>
        <v>Fluconazole 200 mg oral</v>
      </c>
      <c r="E12935" s="248" t="str">
        <f>IF(AND(A12935&lt;&gt;"",ISNUMBER(A12935)),VLOOKUP(A12935,Studies!A:BR,5,FALSE),"")</f>
        <v>Fluconazole</v>
      </c>
      <c r="F12935" s="249" t="str">
        <f>IF(AND(A12935&lt;&gt;"",ISNUMBER(A12935)),VLOOKUP(A12935,Studies!A:BR,6,FALSE),"")</f>
        <v>Plasma</v>
      </c>
      <c r="G12935" s="265">
        <v>78</v>
      </c>
      <c r="H12935" s="192" t="s">
        <v>59</v>
      </c>
      <c r="I12935" s="185">
        <v>9.67</v>
      </c>
      <c r="J12935" s="185" t="s">
        <v>956</v>
      </c>
      <c r="K12935" s="185" t="s">
        <v>115</v>
      </c>
      <c r="L12935" s="193">
        <v>0.59701492499999997</v>
      </c>
      <c r="M12935" s="193" t="s">
        <v>956</v>
      </c>
      <c r="N12935" s="193" t="s">
        <v>946</v>
      </c>
    </row>
    <row r="12936" spans="1:14" x14ac:dyDescent="0.25">
      <c r="A12936" s="181">
        <v>1390</v>
      </c>
      <c r="B12936" s="247" t="str">
        <f>IF(AND(A12936&lt;&gt;"",ISNUMBER(A12936)),VLOOKUP(A12936,Studies!A:BR,2,FALSE),"")</f>
        <v>Varhe 1996c</v>
      </c>
      <c r="C12936" s="248" t="str">
        <f>IF(AND(A12936&lt;&gt;"",ISNUMBER(A12936)),VLOOKUP(A12936,Studies!A:BR,3,FALSE),"")</f>
        <v>https://pubmed.ncbi.nlm.nih.gov/8904618/</v>
      </c>
      <c r="D12936" s="248" t="str">
        <f>IF(AND(A12936&lt;&gt;"",ISNUMBER(A12936)),VLOOKUP(A12936,Studies!A:BR,4,FALSE),"")</f>
        <v>Fluconazole 200 mg oral</v>
      </c>
      <c r="E12936" s="248" t="str">
        <f>IF(AND(A12936&lt;&gt;"",ISNUMBER(A12936)),VLOOKUP(A12936,Studies!A:BR,5,FALSE),"")</f>
        <v>Fluconazole</v>
      </c>
      <c r="F12936" s="249" t="str">
        <f>IF(AND(A12936&lt;&gt;"",ISNUMBER(A12936)),VLOOKUP(A12936,Studies!A:BR,6,FALSE),"")</f>
        <v>Plasma</v>
      </c>
      <c r="G12936" s="265">
        <v>79</v>
      </c>
      <c r="H12936" s="192" t="s">
        <v>59</v>
      </c>
      <c r="I12936" s="185">
        <v>9.58</v>
      </c>
      <c r="J12936" s="185" t="s">
        <v>956</v>
      </c>
      <c r="K12936" s="185" t="s">
        <v>115</v>
      </c>
      <c r="L12936" s="193">
        <v>0.56716417900000005</v>
      </c>
      <c r="M12936" s="193" t="s">
        <v>956</v>
      </c>
      <c r="N12936" s="193" t="s">
        <v>946</v>
      </c>
    </row>
    <row r="12937" spans="1:14" x14ac:dyDescent="0.25">
      <c r="A12937" s="181">
        <v>1390</v>
      </c>
      <c r="B12937" s="247" t="str">
        <f>IF(AND(A12937&lt;&gt;"",ISNUMBER(A12937)),VLOOKUP(A12937,Studies!A:BR,2,FALSE),"")</f>
        <v>Varhe 1996c</v>
      </c>
      <c r="C12937" s="248" t="str">
        <f>IF(AND(A12937&lt;&gt;"",ISNUMBER(A12937)),VLOOKUP(A12937,Studies!A:BR,3,FALSE),"")</f>
        <v>https://pubmed.ncbi.nlm.nih.gov/8904618/</v>
      </c>
      <c r="D12937" s="248" t="str">
        <f>IF(AND(A12937&lt;&gt;"",ISNUMBER(A12937)),VLOOKUP(A12937,Studies!A:BR,4,FALSE),"")</f>
        <v>Fluconazole 200 mg oral</v>
      </c>
      <c r="E12937" s="248" t="str">
        <f>IF(AND(A12937&lt;&gt;"",ISNUMBER(A12937)),VLOOKUP(A12937,Studies!A:BR,5,FALSE),"")</f>
        <v>Fluconazole</v>
      </c>
      <c r="F12937" s="249" t="str">
        <f>IF(AND(A12937&lt;&gt;"",ISNUMBER(A12937)),VLOOKUP(A12937,Studies!A:BR,6,FALSE),"")</f>
        <v>Plasma</v>
      </c>
      <c r="G12937" s="265">
        <v>80</v>
      </c>
      <c r="H12937" s="192" t="s">
        <v>59</v>
      </c>
      <c r="I12937" s="185">
        <v>9.4</v>
      </c>
      <c r="J12937" s="185" t="s">
        <v>956</v>
      </c>
      <c r="K12937" s="185" t="s">
        <v>115</v>
      </c>
      <c r="L12937" s="193">
        <v>0.77611940300000004</v>
      </c>
      <c r="M12937" s="193" t="s">
        <v>956</v>
      </c>
      <c r="N12937" s="193" t="s">
        <v>946</v>
      </c>
    </row>
    <row r="12938" spans="1:14" x14ac:dyDescent="0.25">
      <c r="A12938" s="181">
        <v>1390</v>
      </c>
      <c r="B12938" s="247" t="str">
        <f>IF(AND(A12938&lt;&gt;"",ISNUMBER(A12938)),VLOOKUP(A12938,Studies!A:BR,2,FALSE),"")</f>
        <v>Varhe 1996c</v>
      </c>
      <c r="C12938" s="248" t="str">
        <f>IF(AND(A12938&lt;&gt;"",ISNUMBER(A12938)),VLOOKUP(A12938,Studies!A:BR,3,FALSE),"")</f>
        <v>https://pubmed.ncbi.nlm.nih.gov/8904618/</v>
      </c>
      <c r="D12938" s="248" t="str">
        <f>IF(AND(A12938&lt;&gt;"",ISNUMBER(A12938)),VLOOKUP(A12938,Studies!A:BR,4,FALSE),"")</f>
        <v>Fluconazole 200 mg oral</v>
      </c>
      <c r="E12938" s="248" t="str">
        <f>IF(AND(A12938&lt;&gt;"",ISNUMBER(A12938)),VLOOKUP(A12938,Studies!A:BR,5,FALSE),"")</f>
        <v>Fluconazole</v>
      </c>
      <c r="F12938" s="249" t="str">
        <f>IF(AND(A12938&lt;&gt;"",ISNUMBER(A12938)),VLOOKUP(A12938,Studies!A:BR,6,FALSE),"")</f>
        <v>Plasma</v>
      </c>
      <c r="G12938" s="265">
        <v>91</v>
      </c>
      <c r="H12938" s="192" t="s">
        <v>59</v>
      </c>
      <c r="I12938" s="185">
        <v>7.7</v>
      </c>
      <c r="J12938" s="185" t="s">
        <v>956</v>
      </c>
      <c r="K12938" s="185" t="s">
        <v>115</v>
      </c>
      <c r="L12938" s="193">
        <v>0.56716417900000005</v>
      </c>
      <c r="M12938" s="193" t="s">
        <v>956</v>
      </c>
      <c r="N12938" s="193" t="s">
        <v>946</v>
      </c>
    </row>
    <row r="12939" spans="1:14" x14ac:dyDescent="0.25">
      <c r="A12939" s="30">
        <v>1391</v>
      </c>
      <c r="B12939" s="247" t="str">
        <f>IF(AND(A12939&lt;&gt;"",ISNUMBER(A12939)),VLOOKUP(A12939,Studies!A:BR,2,FALSE),"")</f>
        <v>Ahonen 1997</v>
      </c>
      <c r="C12939" s="248" t="str">
        <f>IF(AND(A12939&lt;&gt;"",ISNUMBER(A12939)),VLOOKUP(A12939,Studies!A:BR,3,FALSE),"")</f>
        <v>https://pubmed.ncbi.nlm.nih.gov/9049584/</v>
      </c>
      <c r="D12939" s="248" t="str">
        <f>IF(AND(A12939&lt;&gt;"",ISNUMBER(A12939)),VLOOKUP(A12939,Studies!A:BR,4,FALSE),"")</f>
        <v>Midazolam placebo</v>
      </c>
      <c r="E12939" s="248" t="str">
        <f>IF(AND(A12939&lt;&gt;"",ISNUMBER(A12939)),VLOOKUP(A12939,Studies!A:BR,5,FALSE),"")</f>
        <v>Midazolam</v>
      </c>
      <c r="F12939" s="249" t="str">
        <f>IF(AND(A12939&lt;&gt;"",ISNUMBER(A12939)),VLOOKUP(A12939,Studies!A:BR,6,FALSE),"")</f>
        <v>Plasma</v>
      </c>
      <c r="G12939" s="265">
        <v>1</v>
      </c>
      <c r="H12939" s="192" t="s">
        <v>59</v>
      </c>
      <c r="I12939" s="185">
        <v>0</v>
      </c>
      <c r="J12939" s="41" t="s">
        <v>938</v>
      </c>
      <c r="K12939" s="185" t="s">
        <v>115</v>
      </c>
    </row>
    <row r="12940" spans="1:14" x14ac:dyDescent="0.25">
      <c r="A12940" s="30">
        <v>1391</v>
      </c>
      <c r="B12940" s="247" t="str">
        <f>IF(AND(A12940&lt;&gt;"",ISNUMBER(A12940)),VLOOKUP(A12940,Studies!A:BR,2,FALSE),"")</f>
        <v>Ahonen 1997</v>
      </c>
      <c r="C12940" s="248" t="str">
        <f>IF(AND(A12940&lt;&gt;"",ISNUMBER(A12940)),VLOOKUP(A12940,Studies!A:BR,3,FALSE),"")</f>
        <v>https://pubmed.ncbi.nlm.nih.gov/9049584/</v>
      </c>
      <c r="D12940" s="248" t="str">
        <f>IF(AND(A12940&lt;&gt;"",ISNUMBER(A12940)),VLOOKUP(A12940,Studies!A:BR,4,FALSE),"")</f>
        <v>Midazolam placebo</v>
      </c>
      <c r="E12940" s="248" t="str">
        <f>IF(AND(A12940&lt;&gt;"",ISNUMBER(A12940)),VLOOKUP(A12940,Studies!A:BR,5,FALSE),"")</f>
        <v>Midazolam</v>
      </c>
      <c r="F12940" s="249" t="str">
        <f>IF(AND(A12940&lt;&gt;"",ISNUMBER(A12940)),VLOOKUP(A12940,Studies!A:BR,6,FALSE),"")</f>
        <v>Plasma</v>
      </c>
      <c r="G12940" s="265">
        <v>1.5</v>
      </c>
      <c r="H12940" s="192" t="s">
        <v>59</v>
      </c>
      <c r="I12940" s="185">
        <v>25.1</v>
      </c>
      <c r="J12940" s="185" t="s">
        <v>938</v>
      </c>
      <c r="K12940" s="185" t="s">
        <v>115</v>
      </c>
    </row>
    <row r="12941" spans="1:14" x14ac:dyDescent="0.25">
      <c r="A12941" s="181">
        <v>1391</v>
      </c>
      <c r="B12941" s="247" t="str">
        <f>IF(AND(A12941&lt;&gt;"",ISNUMBER(A12941)),VLOOKUP(A12941,Studies!A:BR,2,FALSE),"")</f>
        <v>Ahonen 1997</v>
      </c>
      <c r="C12941" s="248" t="str">
        <f>IF(AND(A12941&lt;&gt;"",ISNUMBER(A12941)),VLOOKUP(A12941,Studies!A:BR,3,FALSE),"")</f>
        <v>https://pubmed.ncbi.nlm.nih.gov/9049584/</v>
      </c>
      <c r="D12941" s="248" t="str">
        <f>IF(AND(A12941&lt;&gt;"",ISNUMBER(A12941)),VLOOKUP(A12941,Studies!A:BR,4,FALSE),"")</f>
        <v>Midazolam placebo</v>
      </c>
      <c r="E12941" s="248" t="str">
        <f>IF(AND(A12941&lt;&gt;"",ISNUMBER(A12941)),VLOOKUP(A12941,Studies!A:BR,5,FALSE),"")</f>
        <v>Midazolam</v>
      </c>
      <c r="F12941" s="249" t="str">
        <f>IF(AND(A12941&lt;&gt;"",ISNUMBER(A12941)),VLOOKUP(A12941,Studies!A:BR,6,FALSE),"")</f>
        <v>Plasma</v>
      </c>
      <c r="G12941" s="265">
        <v>2</v>
      </c>
      <c r="H12941" s="192" t="s">
        <v>59</v>
      </c>
      <c r="I12941" s="185">
        <v>21.9</v>
      </c>
      <c r="J12941" s="185" t="s">
        <v>938</v>
      </c>
      <c r="K12941" s="185" t="s">
        <v>115</v>
      </c>
    </row>
    <row r="12942" spans="1:14" x14ac:dyDescent="0.25">
      <c r="A12942" s="181">
        <v>1391</v>
      </c>
      <c r="B12942" s="247" t="str">
        <f>IF(AND(A12942&lt;&gt;"",ISNUMBER(A12942)),VLOOKUP(A12942,Studies!A:BR,2,FALSE),"")</f>
        <v>Ahonen 1997</v>
      </c>
      <c r="C12942" s="248" t="str">
        <f>IF(AND(A12942&lt;&gt;"",ISNUMBER(A12942)),VLOOKUP(A12942,Studies!A:BR,3,FALSE),"")</f>
        <v>https://pubmed.ncbi.nlm.nih.gov/9049584/</v>
      </c>
      <c r="D12942" s="248" t="str">
        <f>IF(AND(A12942&lt;&gt;"",ISNUMBER(A12942)),VLOOKUP(A12942,Studies!A:BR,4,FALSE),"")</f>
        <v>Midazolam placebo</v>
      </c>
      <c r="E12942" s="248" t="str">
        <f>IF(AND(A12942&lt;&gt;"",ISNUMBER(A12942)),VLOOKUP(A12942,Studies!A:BR,5,FALSE),"")</f>
        <v>Midazolam</v>
      </c>
      <c r="F12942" s="249" t="str">
        <f>IF(AND(A12942&lt;&gt;"",ISNUMBER(A12942)),VLOOKUP(A12942,Studies!A:BR,6,FALSE),"")</f>
        <v>Plasma</v>
      </c>
      <c r="G12942" s="265">
        <v>2.5</v>
      </c>
      <c r="H12942" s="192" t="s">
        <v>59</v>
      </c>
      <c r="I12942" s="185">
        <v>20.5</v>
      </c>
      <c r="J12942" s="185" t="s">
        <v>938</v>
      </c>
      <c r="K12942" s="185" t="s">
        <v>115</v>
      </c>
    </row>
    <row r="12943" spans="1:14" x14ac:dyDescent="0.25">
      <c r="A12943" s="181">
        <v>1391</v>
      </c>
      <c r="B12943" s="247" t="str">
        <f>IF(AND(A12943&lt;&gt;"",ISNUMBER(A12943)),VLOOKUP(A12943,Studies!A:BR,2,FALSE),"")</f>
        <v>Ahonen 1997</v>
      </c>
      <c r="C12943" s="248" t="str">
        <f>IF(AND(A12943&lt;&gt;"",ISNUMBER(A12943)),VLOOKUP(A12943,Studies!A:BR,3,FALSE),"")</f>
        <v>https://pubmed.ncbi.nlm.nih.gov/9049584/</v>
      </c>
      <c r="D12943" s="248" t="str">
        <f>IF(AND(A12943&lt;&gt;"",ISNUMBER(A12943)),VLOOKUP(A12943,Studies!A:BR,4,FALSE),"")</f>
        <v>Midazolam placebo</v>
      </c>
      <c r="E12943" s="248" t="str">
        <f>IF(AND(A12943&lt;&gt;"",ISNUMBER(A12943)),VLOOKUP(A12943,Studies!A:BR,5,FALSE),"")</f>
        <v>Midazolam</v>
      </c>
      <c r="F12943" s="249" t="str">
        <f>IF(AND(A12943&lt;&gt;"",ISNUMBER(A12943)),VLOOKUP(A12943,Studies!A:BR,6,FALSE),"")</f>
        <v>Plasma</v>
      </c>
      <c r="G12943" s="265">
        <v>3</v>
      </c>
      <c r="H12943" s="192" t="s">
        <v>59</v>
      </c>
      <c r="I12943" s="185">
        <v>17.8</v>
      </c>
      <c r="J12943" s="185" t="s">
        <v>938</v>
      </c>
      <c r="K12943" s="185" t="s">
        <v>115</v>
      </c>
    </row>
    <row r="12944" spans="1:14" x14ac:dyDescent="0.25">
      <c r="A12944" s="181">
        <v>1391</v>
      </c>
      <c r="B12944" s="247" t="str">
        <f>IF(AND(A12944&lt;&gt;"",ISNUMBER(A12944)),VLOOKUP(A12944,Studies!A:BR,2,FALSE),"")</f>
        <v>Ahonen 1997</v>
      </c>
      <c r="C12944" s="248" t="str">
        <f>IF(AND(A12944&lt;&gt;"",ISNUMBER(A12944)),VLOOKUP(A12944,Studies!A:BR,3,FALSE),"")</f>
        <v>https://pubmed.ncbi.nlm.nih.gov/9049584/</v>
      </c>
      <c r="D12944" s="248" t="str">
        <f>IF(AND(A12944&lt;&gt;"",ISNUMBER(A12944)),VLOOKUP(A12944,Studies!A:BR,4,FALSE),"")</f>
        <v>Midazolam placebo</v>
      </c>
      <c r="E12944" s="248" t="str">
        <f>IF(AND(A12944&lt;&gt;"",ISNUMBER(A12944)),VLOOKUP(A12944,Studies!A:BR,5,FALSE),"")</f>
        <v>Midazolam</v>
      </c>
      <c r="F12944" s="249" t="str">
        <f>IF(AND(A12944&lt;&gt;"",ISNUMBER(A12944)),VLOOKUP(A12944,Studies!A:BR,6,FALSE),"")</f>
        <v>Plasma</v>
      </c>
      <c r="G12944" s="265">
        <v>4</v>
      </c>
      <c r="H12944" s="192" t="s">
        <v>59</v>
      </c>
      <c r="I12944" s="185">
        <v>15.6</v>
      </c>
      <c r="J12944" s="185" t="s">
        <v>938</v>
      </c>
      <c r="K12944" s="185" t="s">
        <v>115</v>
      </c>
    </row>
    <row r="12945" spans="1:11" x14ac:dyDescent="0.25">
      <c r="A12945" s="181">
        <v>1391</v>
      </c>
      <c r="B12945" s="247" t="str">
        <f>IF(AND(A12945&lt;&gt;"",ISNUMBER(A12945)),VLOOKUP(A12945,Studies!A:BR,2,FALSE),"")</f>
        <v>Ahonen 1997</v>
      </c>
      <c r="C12945" s="248" t="str">
        <f>IF(AND(A12945&lt;&gt;"",ISNUMBER(A12945)),VLOOKUP(A12945,Studies!A:BR,3,FALSE),"")</f>
        <v>https://pubmed.ncbi.nlm.nih.gov/9049584/</v>
      </c>
      <c r="D12945" s="248" t="str">
        <f>IF(AND(A12945&lt;&gt;"",ISNUMBER(A12945)),VLOOKUP(A12945,Studies!A:BR,4,FALSE),"")</f>
        <v>Midazolam placebo</v>
      </c>
      <c r="E12945" s="248" t="str">
        <f>IF(AND(A12945&lt;&gt;"",ISNUMBER(A12945)),VLOOKUP(A12945,Studies!A:BR,5,FALSE),"")</f>
        <v>Midazolam</v>
      </c>
      <c r="F12945" s="249" t="str">
        <f>IF(AND(A12945&lt;&gt;"",ISNUMBER(A12945)),VLOOKUP(A12945,Studies!A:BR,6,FALSE),"")</f>
        <v>Plasma</v>
      </c>
      <c r="G12945" s="265">
        <v>5</v>
      </c>
      <c r="H12945" s="192" t="s">
        <v>59</v>
      </c>
      <c r="I12945" s="185">
        <v>9.9499999999999993</v>
      </c>
      <c r="J12945" s="185" t="s">
        <v>938</v>
      </c>
      <c r="K12945" s="185" t="s">
        <v>115</v>
      </c>
    </row>
    <row r="12946" spans="1:11" x14ac:dyDescent="0.25">
      <c r="A12946" s="181">
        <v>1391</v>
      </c>
      <c r="B12946" s="247" t="str">
        <f>IF(AND(A12946&lt;&gt;"",ISNUMBER(A12946)),VLOOKUP(A12946,Studies!A:BR,2,FALSE),"")</f>
        <v>Ahonen 1997</v>
      </c>
      <c r="C12946" s="248" t="str">
        <f>IF(AND(A12946&lt;&gt;"",ISNUMBER(A12946)),VLOOKUP(A12946,Studies!A:BR,3,FALSE),"")</f>
        <v>https://pubmed.ncbi.nlm.nih.gov/9049584/</v>
      </c>
      <c r="D12946" s="248" t="str">
        <f>IF(AND(A12946&lt;&gt;"",ISNUMBER(A12946)),VLOOKUP(A12946,Studies!A:BR,4,FALSE),"")</f>
        <v>Midazolam placebo</v>
      </c>
      <c r="E12946" s="248" t="str">
        <f>IF(AND(A12946&lt;&gt;"",ISNUMBER(A12946)),VLOOKUP(A12946,Studies!A:BR,5,FALSE),"")</f>
        <v>Midazolam</v>
      </c>
      <c r="F12946" s="249" t="str">
        <f>IF(AND(A12946&lt;&gt;"",ISNUMBER(A12946)),VLOOKUP(A12946,Studies!A:BR,6,FALSE),"")</f>
        <v>Plasma</v>
      </c>
      <c r="G12946" s="265">
        <v>6</v>
      </c>
      <c r="H12946" s="192" t="s">
        <v>59</v>
      </c>
      <c r="I12946" s="185">
        <v>6.1</v>
      </c>
      <c r="J12946" s="185" t="s">
        <v>938</v>
      </c>
      <c r="K12946" s="185" t="s">
        <v>115</v>
      </c>
    </row>
    <row r="12947" spans="1:11" x14ac:dyDescent="0.25">
      <c r="A12947" s="181">
        <v>1391</v>
      </c>
      <c r="B12947" s="247" t="str">
        <f>IF(AND(A12947&lt;&gt;"",ISNUMBER(A12947)),VLOOKUP(A12947,Studies!A:BR,2,FALSE),"")</f>
        <v>Ahonen 1997</v>
      </c>
      <c r="C12947" s="248" t="str">
        <f>IF(AND(A12947&lt;&gt;"",ISNUMBER(A12947)),VLOOKUP(A12947,Studies!A:BR,3,FALSE),"")</f>
        <v>https://pubmed.ncbi.nlm.nih.gov/9049584/</v>
      </c>
      <c r="D12947" s="248" t="str">
        <f>IF(AND(A12947&lt;&gt;"",ISNUMBER(A12947)),VLOOKUP(A12947,Studies!A:BR,4,FALSE),"")</f>
        <v>Midazolam placebo</v>
      </c>
      <c r="E12947" s="248" t="str">
        <f>IF(AND(A12947&lt;&gt;"",ISNUMBER(A12947)),VLOOKUP(A12947,Studies!A:BR,5,FALSE),"")</f>
        <v>Midazolam</v>
      </c>
      <c r="F12947" s="249" t="str">
        <f>IF(AND(A12947&lt;&gt;"",ISNUMBER(A12947)),VLOOKUP(A12947,Studies!A:BR,6,FALSE),"")</f>
        <v>Plasma</v>
      </c>
      <c r="G12947" s="265">
        <v>7</v>
      </c>
      <c r="H12947" s="192" t="s">
        <v>59</v>
      </c>
      <c r="I12947" s="185">
        <v>4.67</v>
      </c>
      <c r="J12947" s="185" t="s">
        <v>938</v>
      </c>
      <c r="K12947" s="185" t="s">
        <v>115</v>
      </c>
    </row>
    <row r="12948" spans="1:11" x14ac:dyDescent="0.25">
      <c r="A12948" s="181">
        <v>1391</v>
      </c>
      <c r="B12948" s="247" t="str">
        <f>IF(AND(A12948&lt;&gt;"",ISNUMBER(A12948)),VLOOKUP(A12948,Studies!A:BR,2,FALSE),"")</f>
        <v>Ahonen 1997</v>
      </c>
      <c r="C12948" s="248" t="str">
        <f>IF(AND(A12948&lt;&gt;"",ISNUMBER(A12948)),VLOOKUP(A12948,Studies!A:BR,3,FALSE),"")</f>
        <v>https://pubmed.ncbi.nlm.nih.gov/9049584/</v>
      </c>
      <c r="D12948" s="248" t="str">
        <f>IF(AND(A12948&lt;&gt;"",ISNUMBER(A12948)),VLOOKUP(A12948,Studies!A:BR,4,FALSE),"")</f>
        <v>Midazolam placebo</v>
      </c>
      <c r="E12948" s="248" t="str">
        <f>IF(AND(A12948&lt;&gt;"",ISNUMBER(A12948)),VLOOKUP(A12948,Studies!A:BR,5,FALSE),"")</f>
        <v>Midazolam</v>
      </c>
      <c r="F12948" s="249" t="str">
        <f>IF(AND(A12948&lt;&gt;"",ISNUMBER(A12948)),VLOOKUP(A12948,Studies!A:BR,6,FALSE),"")</f>
        <v>Plasma</v>
      </c>
      <c r="G12948" s="265">
        <v>8</v>
      </c>
      <c r="H12948" s="192" t="s">
        <v>59</v>
      </c>
      <c r="I12948" s="185">
        <v>3.84</v>
      </c>
      <c r="J12948" s="185" t="s">
        <v>938</v>
      </c>
      <c r="K12948" s="185" t="s">
        <v>115</v>
      </c>
    </row>
    <row r="12949" spans="1:11" x14ac:dyDescent="0.25">
      <c r="A12949" s="181">
        <v>1391</v>
      </c>
      <c r="B12949" s="247" t="str">
        <f>IF(AND(A12949&lt;&gt;"",ISNUMBER(A12949)),VLOOKUP(A12949,Studies!A:BR,2,FALSE),"")</f>
        <v>Ahonen 1997</v>
      </c>
      <c r="C12949" s="248" t="str">
        <f>IF(AND(A12949&lt;&gt;"",ISNUMBER(A12949)),VLOOKUP(A12949,Studies!A:BR,3,FALSE),"")</f>
        <v>https://pubmed.ncbi.nlm.nih.gov/9049584/</v>
      </c>
      <c r="D12949" s="248" t="str">
        <f>IF(AND(A12949&lt;&gt;"",ISNUMBER(A12949)),VLOOKUP(A12949,Studies!A:BR,4,FALSE),"")</f>
        <v>Midazolam placebo</v>
      </c>
      <c r="E12949" s="248" t="str">
        <f>IF(AND(A12949&lt;&gt;"",ISNUMBER(A12949)),VLOOKUP(A12949,Studies!A:BR,5,FALSE),"")</f>
        <v>Midazolam</v>
      </c>
      <c r="F12949" s="249" t="str">
        <f>IF(AND(A12949&lt;&gt;"",ISNUMBER(A12949)),VLOOKUP(A12949,Studies!A:BR,6,FALSE),"")</f>
        <v>Plasma</v>
      </c>
      <c r="G12949" s="265">
        <v>18</v>
      </c>
      <c r="H12949" s="192" t="s">
        <v>59</v>
      </c>
      <c r="I12949" s="185">
        <v>0</v>
      </c>
      <c r="J12949" s="185" t="s">
        <v>938</v>
      </c>
      <c r="K12949" s="185" t="s">
        <v>115</v>
      </c>
    </row>
    <row r="12950" spans="1:11" x14ac:dyDescent="0.25">
      <c r="A12950" s="30">
        <v>1392</v>
      </c>
      <c r="B12950" s="247" t="str">
        <f>IF(AND(A12950&lt;&gt;"",ISNUMBER(A12950)),VLOOKUP(A12950,Studies!A:BR,2,FALSE),"")</f>
        <v>Ahonen 1997</v>
      </c>
      <c r="C12950" s="248" t="str">
        <f>IF(AND(A12950&lt;&gt;"",ISNUMBER(A12950)),VLOOKUP(A12950,Studies!A:BR,3,FALSE),"")</f>
        <v>https://pubmed.ncbi.nlm.nih.gov/9049584/</v>
      </c>
      <c r="D12950" s="248" t="str">
        <f>IF(AND(A12950&lt;&gt;"",ISNUMBER(A12950)),VLOOKUP(A12950,Studies!A:BR,4,FALSE),"")</f>
        <v>Midazolam with perpetrator fluconazole i.v</v>
      </c>
      <c r="E12950" s="248" t="str">
        <f>IF(AND(A12950&lt;&gt;"",ISNUMBER(A12950)),VLOOKUP(A12950,Studies!A:BR,5,FALSE),"")</f>
        <v>Midazolam</v>
      </c>
      <c r="F12950" s="249" t="str">
        <f>IF(AND(A12950&lt;&gt;"",ISNUMBER(A12950)),VLOOKUP(A12950,Studies!A:BR,6,FALSE),"")</f>
        <v>Plasma</v>
      </c>
      <c r="G12950" s="265">
        <v>1</v>
      </c>
      <c r="H12950" s="192" t="s">
        <v>59</v>
      </c>
      <c r="I12950" s="185">
        <v>0</v>
      </c>
      <c r="J12950" s="185" t="s">
        <v>938</v>
      </c>
      <c r="K12950" s="185" t="s">
        <v>115</v>
      </c>
    </row>
    <row r="12951" spans="1:11" x14ac:dyDescent="0.25">
      <c r="A12951" s="30">
        <v>1392</v>
      </c>
      <c r="B12951" s="247" t="str">
        <f>IF(AND(A12951&lt;&gt;"",ISNUMBER(A12951)),VLOOKUP(A12951,Studies!A:BR,2,FALSE),"")</f>
        <v>Ahonen 1997</v>
      </c>
      <c r="C12951" s="248" t="str">
        <f>IF(AND(A12951&lt;&gt;"",ISNUMBER(A12951)),VLOOKUP(A12951,Studies!A:BR,3,FALSE),"")</f>
        <v>https://pubmed.ncbi.nlm.nih.gov/9049584/</v>
      </c>
      <c r="D12951" s="248" t="str">
        <f>IF(AND(A12951&lt;&gt;"",ISNUMBER(A12951)),VLOOKUP(A12951,Studies!A:BR,4,FALSE),"")</f>
        <v>Midazolam with perpetrator fluconazole i.v</v>
      </c>
      <c r="E12951" s="248" t="str">
        <f>IF(AND(A12951&lt;&gt;"",ISNUMBER(A12951)),VLOOKUP(A12951,Studies!A:BR,5,FALSE),"")</f>
        <v>Midazolam</v>
      </c>
      <c r="F12951" s="249" t="str">
        <f>IF(AND(A12951&lt;&gt;"",ISNUMBER(A12951)),VLOOKUP(A12951,Studies!A:BR,6,FALSE),"")</f>
        <v>Plasma</v>
      </c>
      <c r="G12951" s="265">
        <v>1.5</v>
      </c>
      <c r="H12951" s="192" t="s">
        <v>59</v>
      </c>
      <c r="I12951" s="185">
        <v>39</v>
      </c>
      <c r="J12951" s="185" t="s">
        <v>938</v>
      </c>
      <c r="K12951" s="185" t="s">
        <v>115</v>
      </c>
    </row>
    <row r="12952" spans="1:11" x14ac:dyDescent="0.25">
      <c r="A12952" s="181">
        <v>1392</v>
      </c>
      <c r="B12952" s="247" t="str">
        <f>IF(AND(A12952&lt;&gt;"",ISNUMBER(A12952)),VLOOKUP(A12952,Studies!A:BR,2,FALSE),"")</f>
        <v>Ahonen 1997</v>
      </c>
      <c r="C12952" s="248" t="str">
        <f>IF(AND(A12952&lt;&gt;"",ISNUMBER(A12952)),VLOOKUP(A12952,Studies!A:BR,3,FALSE),"")</f>
        <v>https://pubmed.ncbi.nlm.nih.gov/9049584/</v>
      </c>
      <c r="D12952" s="248" t="str">
        <f>IF(AND(A12952&lt;&gt;"",ISNUMBER(A12952)),VLOOKUP(A12952,Studies!A:BR,4,FALSE),"")</f>
        <v>Midazolam with perpetrator fluconazole i.v</v>
      </c>
      <c r="E12952" s="248" t="str">
        <f>IF(AND(A12952&lt;&gt;"",ISNUMBER(A12952)),VLOOKUP(A12952,Studies!A:BR,5,FALSE),"")</f>
        <v>Midazolam</v>
      </c>
      <c r="F12952" s="249" t="str">
        <f>IF(AND(A12952&lt;&gt;"",ISNUMBER(A12952)),VLOOKUP(A12952,Studies!A:BR,6,FALSE),"")</f>
        <v>Plasma</v>
      </c>
      <c r="G12952" s="265">
        <v>2</v>
      </c>
      <c r="H12952" s="192" t="s">
        <v>59</v>
      </c>
      <c r="I12952" s="185">
        <v>51.7</v>
      </c>
      <c r="J12952" s="185" t="s">
        <v>938</v>
      </c>
      <c r="K12952" s="185" t="s">
        <v>115</v>
      </c>
    </row>
    <row r="12953" spans="1:11" x14ac:dyDescent="0.25">
      <c r="A12953" s="181">
        <v>1392</v>
      </c>
      <c r="B12953" s="247" t="str">
        <f>IF(AND(A12953&lt;&gt;"",ISNUMBER(A12953)),VLOOKUP(A12953,Studies!A:BR,2,FALSE),"")</f>
        <v>Ahonen 1997</v>
      </c>
      <c r="C12953" s="248" t="str">
        <f>IF(AND(A12953&lt;&gt;"",ISNUMBER(A12953)),VLOOKUP(A12953,Studies!A:BR,3,FALSE),"")</f>
        <v>https://pubmed.ncbi.nlm.nih.gov/9049584/</v>
      </c>
      <c r="D12953" s="248" t="str">
        <f>IF(AND(A12953&lt;&gt;"",ISNUMBER(A12953)),VLOOKUP(A12953,Studies!A:BR,4,FALSE),"")</f>
        <v>Midazolam with perpetrator fluconazole i.v</v>
      </c>
      <c r="E12953" s="248" t="str">
        <f>IF(AND(A12953&lt;&gt;"",ISNUMBER(A12953)),VLOOKUP(A12953,Studies!A:BR,5,FALSE),"")</f>
        <v>Midazolam</v>
      </c>
      <c r="F12953" s="249" t="str">
        <f>IF(AND(A12953&lt;&gt;"",ISNUMBER(A12953)),VLOOKUP(A12953,Studies!A:BR,6,FALSE),"")</f>
        <v>Plasma</v>
      </c>
      <c r="G12953" s="265">
        <v>2.5</v>
      </c>
      <c r="H12953" s="192" t="s">
        <v>59</v>
      </c>
      <c r="I12953" s="185">
        <v>48.4</v>
      </c>
      <c r="J12953" s="185" t="s">
        <v>938</v>
      </c>
      <c r="K12953" s="185" t="s">
        <v>115</v>
      </c>
    </row>
    <row r="12954" spans="1:11" x14ac:dyDescent="0.25">
      <c r="A12954" s="181">
        <v>1392</v>
      </c>
      <c r="B12954" s="247" t="str">
        <f>IF(AND(A12954&lt;&gt;"",ISNUMBER(A12954)),VLOOKUP(A12954,Studies!A:BR,2,FALSE),"")</f>
        <v>Ahonen 1997</v>
      </c>
      <c r="C12954" s="248" t="str">
        <f>IF(AND(A12954&lt;&gt;"",ISNUMBER(A12954)),VLOOKUP(A12954,Studies!A:BR,3,FALSE),"")</f>
        <v>https://pubmed.ncbi.nlm.nih.gov/9049584/</v>
      </c>
      <c r="D12954" s="248" t="str">
        <f>IF(AND(A12954&lt;&gt;"",ISNUMBER(A12954)),VLOOKUP(A12954,Studies!A:BR,4,FALSE),"")</f>
        <v>Midazolam with perpetrator fluconazole i.v</v>
      </c>
      <c r="E12954" s="248" t="str">
        <f>IF(AND(A12954&lt;&gt;"",ISNUMBER(A12954)),VLOOKUP(A12954,Studies!A:BR,5,FALSE),"")</f>
        <v>Midazolam</v>
      </c>
      <c r="F12954" s="249" t="str">
        <f>IF(AND(A12954&lt;&gt;"",ISNUMBER(A12954)),VLOOKUP(A12954,Studies!A:BR,6,FALSE),"")</f>
        <v>Plasma</v>
      </c>
      <c r="G12954" s="265">
        <v>3</v>
      </c>
      <c r="H12954" s="192" t="s">
        <v>59</v>
      </c>
      <c r="I12954" s="185">
        <v>47.8</v>
      </c>
      <c r="J12954" s="185" t="s">
        <v>938</v>
      </c>
      <c r="K12954" s="185" t="s">
        <v>115</v>
      </c>
    </row>
    <row r="12955" spans="1:11" x14ac:dyDescent="0.25">
      <c r="A12955" s="181">
        <v>1392</v>
      </c>
      <c r="B12955" s="247" t="str">
        <f>IF(AND(A12955&lt;&gt;"",ISNUMBER(A12955)),VLOOKUP(A12955,Studies!A:BR,2,FALSE),"")</f>
        <v>Ahonen 1997</v>
      </c>
      <c r="C12955" s="248" t="str">
        <f>IF(AND(A12955&lt;&gt;"",ISNUMBER(A12955)),VLOOKUP(A12955,Studies!A:BR,3,FALSE),"")</f>
        <v>https://pubmed.ncbi.nlm.nih.gov/9049584/</v>
      </c>
      <c r="D12955" s="248" t="str">
        <f>IF(AND(A12955&lt;&gt;"",ISNUMBER(A12955)),VLOOKUP(A12955,Studies!A:BR,4,FALSE),"")</f>
        <v>Midazolam with perpetrator fluconazole i.v</v>
      </c>
      <c r="E12955" s="248" t="str">
        <f>IF(AND(A12955&lt;&gt;"",ISNUMBER(A12955)),VLOOKUP(A12955,Studies!A:BR,5,FALSE),"")</f>
        <v>Midazolam</v>
      </c>
      <c r="F12955" s="249" t="str">
        <f>IF(AND(A12955&lt;&gt;"",ISNUMBER(A12955)),VLOOKUP(A12955,Studies!A:BR,6,FALSE),"")</f>
        <v>Plasma</v>
      </c>
      <c r="G12955" s="265">
        <v>4</v>
      </c>
      <c r="H12955" s="192" t="s">
        <v>59</v>
      </c>
      <c r="I12955" s="185">
        <v>40</v>
      </c>
      <c r="J12955" s="185" t="s">
        <v>938</v>
      </c>
      <c r="K12955" s="185" t="s">
        <v>115</v>
      </c>
    </row>
    <row r="12956" spans="1:11" x14ac:dyDescent="0.25">
      <c r="A12956" s="181">
        <v>1392</v>
      </c>
      <c r="B12956" s="247" t="str">
        <f>IF(AND(A12956&lt;&gt;"",ISNUMBER(A12956)),VLOOKUP(A12956,Studies!A:BR,2,FALSE),"")</f>
        <v>Ahonen 1997</v>
      </c>
      <c r="C12956" s="248" t="str">
        <f>IF(AND(A12956&lt;&gt;"",ISNUMBER(A12956)),VLOOKUP(A12956,Studies!A:BR,3,FALSE),"")</f>
        <v>https://pubmed.ncbi.nlm.nih.gov/9049584/</v>
      </c>
      <c r="D12956" s="248" t="str">
        <f>IF(AND(A12956&lt;&gt;"",ISNUMBER(A12956)),VLOOKUP(A12956,Studies!A:BR,4,FALSE),"")</f>
        <v>Midazolam with perpetrator fluconazole i.v</v>
      </c>
      <c r="E12956" s="248" t="str">
        <f>IF(AND(A12956&lt;&gt;"",ISNUMBER(A12956)),VLOOKUP(A12956,Studies!A:BR,5,FALSE),"")</f>
        <v>Midazolam</v>
      </c>
      <c r="F12956" s="249" t="str">
        <f>IF(AND(A12956&lt;&gt;"",ISNUMBER(A12956)),VLOOKUP(A12956,Studies!A:BR,6,FALSE),"")</f>
        <v>Plasma</v>
      </c>
      <c r="G12956" s="265">
        <v>5</v>
      </c>
      <c r="H12956" s="192" t="s">
        <v>59</v>
      </c>
      <c r="I12956" s="185">
        <v>31.9</v>
      </c>
      <c r="J12956" s="185" t="s">
        <v>938</v>
      </c>
      <c r="K12956" s="185" t="s">
        <v>115</v>
      </c>
    </row>
    <row r="12957" spans="1:11" x14ac:dyDescent="0.25">
      <c r="A12957" s="181">
        <v>1392</v>
      </c>
      <c r="B12957" s="247" t="str">
        <f>IF(AND(A12957&lt;&gt;"",ISNUMBER(A12957)),VLOOKUP(A12957,Studies!A:BR,2,FALSE),"")</f>
        <v>Ahonen 1997</v>
      </c>
      <c r="C12957" s="248" t="str">
        <f>IF(AND(A12957&lt;&gt;"",ISNUMBER(A12957)),VLOOKUP(A12957,Studies!A:BR,3,FALSE),"")</f>
        <v>https://pubmed.ncbi.nlm.nih.gov/9049584/</v>
      </c>
      <c r="D12957" s="248" t="str">
        <f>IF(AND(A12957&lt;&gt;"",ISNUMBER(A12957)),VLOOKUP(A12957,Studies!A:BR,4,FALSE),"")</f>
        <v>Midazolam with perpetrator fluconazole i.v</v>
      </c>
      <c r="E12957" s="248" t="str">
        <f>IF(AND(A12957&lt;&gt;"",ISNUMBER(A12957)),VLOOKUP(A12957,Studies!A:BR,5,FALSE),"")</f>
        <v>Midazolam</v>
      </c>
      <c r="F12957" s="249" t="str">
        <f>IF(AND(A12957&lt;&gt;"",ISNUMBER(A12957)),VLOOKUP(A12957,Studies!A:BR,6,FALSE),"")</f>
        <v>Plasma</v>
      </c>
      <c r="G12957" s="265">
        <v>6</v>
      </c>
      <c r="H12957" s="192" t="s">
        <v>59</v>
      </c>
      <c r="I12957" s="185">
        <v>23</v>
      </c>
      <c r="J12957" s="185" t="s">
        <v>938</v>
      </c>
      <c r="K12957" s="185" t="s">
        <v>115</v>
      </c>
    </row>
    <row r="12958" spans="1:11" x14ac:dyDescent="0.25">
      <c r="A12958" s="181">
        <v>1392</v>
      </c>
      <c r="B12958" s="247" t="str">
        <f>IF(AND(A12958&lt;&gt;"",ISNUMBER(A12958)),VLOOKUP(A12958,Studies!A:BR,2,FALSE),"")</f>
        <v>Ahonen 1997</v>
      </c>
      <c r="C12958" s="248" t="str">
        <f>IF(AND(A12958&lt;&gt;"",ISNUMBER(A12958)),VLOOKUP(A12958,Studies!A:BR,3,FALSE),"")</f>
        <v>https://pubmed.ncbi.nlm.nih.gov/9049584/</v>
      </c>
      <c r="D12958" s="248" t="str">
        <f>IF(AND(A12958&lt;&gt;"",ISNUMBER(A12958)),VLOOKUP(A12958,Studies!A:BR,4,FALSE),"")</f>
        <v>Midazolam with perpetrator fluconazole i.v</v>
      </c>
      <c r="E12958" s="248" t="str">
        <f>IF(AND(A12958&lt;&gt;"",ISNUMBER(A12958)),VLOOKUP(A12958,Studies!A:BR,5,FALSE),"")</f>
        <v>Midazolam</v>
      </c>
      <c r="F12958" s="249" t="str">
        <f>IF(AND(A12958&lt;&gt;"",ISNUMBER(A12958)),VLOOKUP(A12958,Studies!A:BR,6,FALSE),"")</f>
        <v>Plasma</v>
      </c>
      <c r="G12958" s="265">
        <v>7</v>
      </c>
      <c r="H12958" s="192" t="s">
        <v>59</v>
      </c>
      <c r="I12958" s="185">
        <v>18.5</v>
      </c>
      <c r="J12958" s="185" t="s">
        <v>938</v>
      </c>
      <c r="K12958" s="185" t="s">
        <v>115</v>
      </c>
    </row>
    <row r="12959" spans="1:11" x14ac:dyDescent="0.25">
      <c r="A12959" s="181">
        <v>1392</v>
      </c>
      <c r="B12959" s="247" t="str">
        <f>IF(AND(A12959&lt;&gt;"",ISNUMBER(A12959)),VLOOKUP(A12959,Studies!A:BR,2,FALSE),"")</f>
        <v>Ahonen 1997</v>
      </c>
      <c r="C12959" s="248" t="str">
        <f>IF(AND(A12959&lt;&gt;"",ISNUMBER(A12959)),VLOOKUP(A12959,Studies!A:BR,3,FALSE),"")</f>
        <v>https://pubmed.ncbi.nlm.nih.gov/9049584/</v>
      </c>
      <c r="D12959" s="248" t="str">
        <f>IF(AND(A12959&lt;&gt;"",ISNUMBER(A12959)),VLOOKUP(A12959,Studies!A:BR,4,FALSE),"")</f>
        <v>Midazolam with perpetrator fluconazole i.v</v>
      </c>
      <c r="E12959" s="248" t="str">
        <f>IF(AND(A12959&lt;&gt;"",ISNUMBER(A12959)),VLOOKUP(A12959,Studies!A:BR,5,FALSE),"")</f>
        <v>Midazolam</v>
      </c>
      <c r="F12959" s="249" t="str">
        <f>IF(AND(A12959&lt;&gt;"",ISNUMBER(A12959)),VLOOKUP(A12959,Studies!A:BR,6,FALSE),"")</f>
        <v>Plasma</v>
      </c>
      <c r="G12959" s="265">
        <v>8</v>
      </c>
      <c r="H12959" s="192" t="s">
        <v>59</v>
      </c>
      <c r="I12959" s="185">
        <v>16.3</v>
      </c>
      <c r="J12959" s="185" t="s">
        <v>938</v>
      </c>
      <c r="K12959" s="185" t="s">
        <v>115</v>
      </c>
    </row>
    <row r="12960" spans="1:11" x14ac:dyDescent="0.25">
      <c r="A12960" s="181">
        <v>1392</v>
      </c>
      <c r="B12960" s="247" t="str">
        <f>IF(AND(A12960&lt;&gt;"",ISNUMBER(A12960)),VLOOKUP(A12960,Studies!A:BR,2,FALSE),"")</f>
        <v>Ahonen 1997</v>
      </c>
      <c r="C12960" s="248" t="str">
        <f>IF(AND(A12960&lt;&gt;"",ISNUMBER(A12960)),VLOOKUP(A12960,Studies!A:BR,3,FALSE),"")</f>
        <v>https://pubmed.ncbi.nlm.nih.gov/9049584/</v>
      </c>
      <c r="D12960" s="248" t="str">
        <f>IF(AND(A12960&lt;&gt;"",ISNUMBER(A12960)),VLOOKUP(A12960,Studies!A:BR,4,FALSE),"")</f>
        <v>Midazolam with perpetrator fluconazole i.v</v>
      </c>
      <c r="E12960" s="248" t="str">
        <f>IF(AND(A12960&lt;&gt;"",ISNUMBER(A12960)),VLOOKUP(A12960,Studies!A:BR,5,FALSE),"")</f>
        <v>Midazolam</v>
      </c>
      <c r="F12960" s="249" t="str">
        <f>IF(AND(A12960&lt;&gt;"",ISNUMBER(A12960)),VLOOKUP(A12960,Studies!A:BR,6,FALSE),"")</f>
        <v>Plasma</v>
      </c>
      <c r="G12960" s="265">
        <v>18</v>
      </c>
      <c r="H12960" s="192" t="s">
        <v>59</v>
      </c>
      <c r="I12960" s="185">
        <v>4.99</v>
      </c>
      <c r="J12960" s="185" t="s">
        <v>938</v>
      </c>
      <c r="K12960" s="185" t="s">
        <v>115</v>
      </c>
    </row>
    <row r="12961" spans="1:14" x14ac:dyDescent="0.25">
      <c r="A12961" s="30">
        <v>1393</v>
      </c>
      <c r="B12961" s="247" t="str">
        <f>IF(AND(A12961&lt;&gt;"",ISNUMBER(A12961)),VLOOKUP(A12961,Studies!A:BR,2,FALSE),"")</f>
        <v>Ahonen 1997</v>
      </c>
      <c r="C12961" s="248" t="str">
        <f>IF(AND(A12961&lt;&gt;"",ISNUMBER(A12961)),VLOOKUP(A12961,Studies!A:BR,3,FALSE),"")</f>
        <v>https://pubmed.ncbi.nlm.nih.gov/9049584/</v>
      </c>
      <c r="D12961" s="248" t="str">
        <f>IF(AND(A12961&lt;&gt;"",ISNUMBER(A12961)),VLOOKUP(A12961,Studies!A:BR,4,FALSE),"")</f>
        <v>Midazolam with perpetrator fluconazole oral</v>
      </c>
      <c r="E12961" s="248" t="str">
        <f>IF(AND(A12961&lt;&gt;"",ISNUMBER(A12961)),VLOOKUP(A12961,Studies!A:BR,5,FALSE),"")</f>
        <v>Midazolam</v>
      </c>
      <c r="F12961" s="249" t="str">
        <f>IF(AND(A12961&lt;&gt;"",ISNUMBER(A12961)),VLOOKUP(A12961,Studies!A:BR,6,FALSE),"")</f>
        <v>Plasma</v>
      </c>
      <c r="G12961" s="265">
        <v>1</v>
      </c>
      <c r="H12961" s="192" t="s">
        <v>59</v>
      </c>
      <c r="I12961" s="185">
        <v>0</v>
      </c>
      <c r="J12961" s="185" t="s">
        <v>938</v>
      </c>
      <c r="K12961" s="185" t="s">
        <v>115</v>
      </c>
    </row>
    <row r="12962" spans="1:14" x14ac:dyDescent="0.25">
      <c r="A12962" s="30">
        <v>1393</v>
      </c>
      <c r="B12962" s="247" t="str">
        <f>IF(AND(A12962&lt;&gt;"",ISNUMBER(A12962)),VLOOKUP(A12962,Studies!A:BR,2,FALSE),"")</f>
        <v>Ahonen 1997</v>
      </c>
      <c r="C12962" s="248" t="str">
        <f>IF(AND(A12962&lt;&gt;"",ISNUMBER(A12962)),VLOOKUP(A12962,Studies!A:BR,3,FALSE),"")</f>
        <v>https://pubmed.ncbi.nlm.nih.gov/9049584/</v>
      </c>
      <c r="D12962" s="248" t="str">
        <f>IF(AND(A12962&lt;&gt;"",ISNUMBER(A12962)),VLOOKUP(A12962,Studies!A:BR,4,FALSE),"")</f>
        <v>Midazolam with perpetrator fluconazole oral</v>
      </c>
      <c r="E12962" s="248" t="str">
        <f>IF(AND(A12962&lt;&gt;"",ISNUMBER(A12962)),VLOOKUP(A12962,Studies!A:BR,5,FALSE),"")</f>
        <v>Midazolam</v>
      </c>
      <c r="F12962" s="249" t="str">
        <f>IF(AND(A12962&lt;&gt;"",ISNUMBER(A12962)),VLOOKUP(A12962,Studies!A:BR,6,FALSE),"")</f>
        <v>Plasma</v>
      </c>
      <c r="G12962" s="265">
        <v>1.5</v>
      </c>
      <c r="H12962" s="192" t="s">
        <v>59</v>
      </c>
      <c r="I12962" s="185">
        <v>48.9</v>
      </c>
      <c r="J12962" s="185" t="s">
        <v>938</v>
      </c>
      <c r="K12962" s="185" t="s">
        <v>115</v>
      </c>
    </row>
    <row r="12963" spans="1:14" x14ac:dyDescent="0.25">
      <c r="A12963" s="181">
        <v>1393</v>
      </c>
      <c r="B12963" s="247" t="str">
        <f>IF(AND(A12963&lt;&gt;"",ISNUMBER(A12963)),VLOOKUP(A12963,Studies!A:BR,2,FALSE),"")</f>
        <v>Ahonen 1997</v>
      </c>
      <c r="C12963" s="248" t="str">
        <f>IF(AND(A12963&lt;&gt;"",ISNUMBER(A12963)),VLOOKUP(A12963,Studies!A:BR,3,FALSE),"")</f>
        <v>https://pubmed.ncbi.nlm.nih.gov/9049584/</v>
      </c>
      <c r="D12963" s="248" t="str">
        <f>IF(AND(A12963&lt;&gt;"",ISNUMBER(A12963)),VLOOKUP(A12963,Studies!A:BR,4,FALSE),"")</f>
        <v>Midazolam with perpetrator fluconazole oral</v>
      </c>
      <c r="E12963" s="248" t="str">
        <f>IF(AND(A12963&lt;&gt;"",ISNUMBER(A12963)),VLOOKUP(A12963,Studies!A:BR,5,FALSE),"")</f>
        <v>Midazolam</v>
      </c>
      <c r="F12963" s="249" t="str">
        <f>IF(AND(A12963&lt;&gt;"",ISNUMBER(A12963)),VLOOKUP(A12963,Studies!A:BR,6,FALSE),"")</f>
        <v>Plasma</v>
      </c>
      <c r="G12963" s="265">
        <v>2</v>
      </c>
      <c r="H12963" s="192" t="s">
        <v>59</v>
      </c>
      <c r="I12963" s="185">
        <v>71.599999999999994</v>
      </c>
      <c r="J12963" s="185" t="s">
        <v>938</v>
      </c>
      <c r="K12963" s="185" t="s">
        <v>115</v>
      </c>
    </row>
    <row r="12964" spans="1:14" x14ac:dyDescent="0.25">
      <c r="A12964" s="181">
        <v>1393</v>
      </c>
      <c r="B12964" s="247" t="str">
        <f>IF(AND(A12964&lt;&gt;"",ISNUMBER(A12964)),VLOOKUP(A12964,Studies!A:BR,2,FALSE),"")</f>
        <v>Ahonen 1997</v>
      </c>
      <c r="C12964" s="248" t="str">
        <f>IF(AND(A12964&lt;&gt;"",ISNUMBER(A12964)),VLOOKUP(A12964,Studies!A:BR,3,FALSE),"")</f>
        <v>https://pubmed.ncbi.nlm.nih.gov/9049584/</v>
      </c>
      <c r="D12964" s="248" t="str">
        <f>IF(AND(A12964&lt;&gt;"",ISNUMBER(A12964)),VLOOKUP(A12964,Studies!A:BR,4,FALSE),"")</f>
        <v>Midazolam with perpetrator fluconazole oral</v>
      </c>
      <c r="E12964" s="248" t="str">
        <f>IF(AND(A12964&lt;&gt;"",ISNUMBER(A12964)),VLOOKUP(A12964,Studies!A:BR,5,FALSE),"")</f>
        <v>Midazolam</v>
      </c>
      <c r="F12964" s="249" t="str">
        <f>IF(AND(A12964&lt;&gt;"",ISNUMBER(A12964)),VLOOKUP(A12964,Studies!A:BR,6,FALSE),"")</f>
        <v>Plasma</v>
      </c>
      <c r="G12964" s="265">
        <v>2.5</v>
      </c>
      <c r="H12964" s="192" t="s">
        <v>59</v>
      </c>
      <c r="I12964" s="185">
        <v>61.7</v>
      </c>
      <c r="J12964" s="185" t="s">
        <v>938</v>
      </c>
      <c r="K12964" s="185" t="s">
        <v>115</v>
      </c>
    </row>
    <row r="12965" spans="1:14" x14ac:dyDescent="0.25">
      <c r="A12965" s="181">
        <v>1393</v>
      </c>
      <c r="B12965" s="247" t="str">
        <f>IF(AND(A12965&lt;&gt;"",ISNUMBER(A12965)),VLOOKUP(A12965,Studies!A:BR,2,FALSE),"")</f>
        <v>Ahonen 1997</v>
      </c>
      <c r="C12965" s="248" t="str">
        <f>IF(AND(A12965&lt;&gt;"",ISNUMBER(A12965)),VLOOKUP(A12965,Studies!A:BR,3,FALSE),"")</f>
        <v>https://pubmed.ncbi.nlm.nih.gov/9049584/</v>
      </c>
      <c r="D12965" s="248" t="str">
        <f>IF(AND(A12965&lt;&gt;"",ISNUMBER(A12965)),VLOOKUP(A12965,Studies!A:BR,4,FALSE),"")</f>
        <v>Midazolam with perpetrator fluconazole oral</v>
      </c>
      <c r="E12965" s="248" t="str">
        <f>IF(AND(A12965&lt;&gt;"",ISNUMBER(A12965)),VLOOKUP(A12965,Studies!A:BR,5,FALSE),"")</f>
        <v>Midazolam</v>
      </c>
      <c r="F12965" s="249" t="str">
        <f>IF(AND(A12965&lt;&gt;"",ISNUMBER(A12965)),VLOOKUP(A12965,Studies!A:BR,6,FALSE),"")</f>
        <v>Plasma</v>
      </c>
      <c r="G12965" s="265">
        <v>3</v>
      </c>
      <c r="H12965" s="192" t="s">
        <v>59</v>
      </c>
      <c r="I12965" s="185">
        <v>54.7</v>
      </c>
      <c r="J12965" s="185" t="s">
        <v>938</v>
      </c>
      <c r="K12965" s="185" t="s">
        <v>115</v>
      </c>
    </row>
    <row r="12966" spans="1:14" x14ac:dyDescent="0.25">
      <c r="A12966" s="181">
        <v>1393</v>
      </c>
      <c r="B12966" s="247" t="str">
        <f>IF(AND(A12966&lt;&gt;"",ISNUMBER(A12966)),VLOOKUP(A12966,Studies!A:BR,2,FALSE),"")</f>
        <v>Ahonen 1997</v>
      </c>
      <c r="C12966" s="248" t="str">
        <f>IF(AND(A12966&lt;&gt;"",ISNUMBER(A12966)),VLOOKUP(A12966,Studies!A:BR,3,FALSE),"")</f>
        <v>https://pubmed.ncbi.nlm.nih.gov/9049584/</v>
      </c>
      <c r="D12966" s="248" t="str">
        <f>IF(AND(A12966&lt;&gt;"",ISNUMBER(A12966)),VLOOKUP(A12966,Studies!A:BR,4,FALSE),"")</f>
        <v>Midazolam with perpetrator fluconazole oral</v>
      </c>
      <c r="E12966" s="248" t="str">
        <f>IF(AND(A12966&lt;&gt;"",ISNUMBER(A12966)),VLOOKUP(A12966,Studies!A:BR,5,FALSE),"")</f>
        <v>Midazolam</v>
      </c>
      <c r="F12966" s="249" t="str">
        <f>IF(AND(A12966&lt;&gt;"",ISNUMBER(A12966)),VLOOKUP(A12966,Studies!A:BR,6,FALSE),"")</f>
        <v>Plasma</v>
      </c>
      <c r="G12966" s="265">
        <v>4</v>
      </c>
      <c r="H12966" s="192" t="s">
        <v>59</v>
      </c>
      <c r="I12966" s="185">
        <v>39.1</v>
      </c>
      <c r="J12966" s="185" t="s">
        <v>938</v>
      </c>
      <c r="K12966" s="185" t="s">
        <v>115</v>
      </c>
    </row>
    <row r="12967" spans="1:14" x14ac:dyDescent="0.25">
      <c r="A12967" s="181">
        <v>1393</v>
      </c>
      <c r="B12967" s="247" t="str">
        <f>IF(AND(A12967&lt;&gt;"",ISNUMBER(A12967)),VLOOKUP(A12967,Studies!A:BR,2,FALSE),"")</f>
        <v>Ahonen 1997</v>
      </c>
      <c r="C12967" s="248" t="str">
        <f>IF(AND(A12967&lt;&gt;"",ISNUMBER(A12967)),VLOOKUP(A12967,Studies!A:BR,3,FALSE),"")</f>
        <v>https://pubmed.ncbi.nlm.nih.gov/9049584/</v>
      </c>
      <c r="D12967" s="248" t="str">
        <f>IF(AND(A12967&lt;&gt;"",ISNUMBER(A12967)),VLOOKUP(A12967,Studies!A:BR,4,FALSE),"")</f>
        <v>Midazolam with perpetrator fluconazole oral</v>
      </c>
      <c r="E12967" s="248" t="str">
        <f>IF(AND(A12967&lt;&gt;"",ISNUMBER(A12967)),VLOOKUP(A12967,Studies!A:BR,5,FALSE),"")</f>
        <v>Midazolam</v>
      </c>
      <c r="F12967" s="249" t="str">
        <f>IF(AND(A12967&lt;&gt;"",ISNUMBER(A12967)),VLOOKUP(A12967,Studies!A:BR,6,FALSE),"")</f>
        <v>Plasma</v>
      </c>
      <c r="G12967" s="265">
        <v>5</v>
      </c>
      <c r="H12967" s="192" t="s">
        <v>59</v>
      </c>
      <c r="I12967" s="185">
        <v>30.3</v>
      </c>
      <c r="J12967" s="185" t="s">
        <v>938</v>
      </c>
      <c r="K12967" s="185" t="s">
        <v>115</v>
      </c>
    </row>
    <row r="12968" spans="1:14" x14ac:dyDescent="0.25">
      <c r="A12968" s="181">
        <v>1393</v>
      </c>
      <c r="B12968" s="247" t="str">
        <f>IF(AND(A12968&lt;&gt;"",ISNUMBER(A12968)),VLOOKUP(A12968,Studies!A:BR,2,FALSE),"")</f>
        <v>Ahonen 1997</v>
      </c>
      <c r="C12968" s="248" t="str">
        <f>IF(AND(A12968&lt;&gt;"",ISNUMBER(A12968)),VLOOKUP(A12968,Studies!A:BR,3,FALSE),"")</f>
        <v>https://pubmed.ncbi.nlm.nih.gov/9049584/</v>
      </c>
      <c r="D12968" s="248" t="str">
        <f>IF(AND(A12968&lt;&gt;"",ISNUMBER(A12968)),VLOOKUP(A12968,Studies!A:BR,4,FALSE),"")</f>
        <v>Midazolam with perpetrator fluconazole oral</v>
      </c>
      <c r="E12968" s="248" t="str">
        <f>IF(AND(A12968&lt;&gt;"",ISNUMBER(A12968)),VLOOKUP(A12968,Studies!A:BR,5,FALSE),"")</f>
        <v>Midazolam</v>
      </c>
      <c r="F12968" s="249" t="str">
        <f>IF(AND(A12968&lt;&gt;"",ISNUMBER(A12968)),VLOOKUP(A12968,Studies!A:BR,6,FALSE),"")</f>
        <v>Plasma</v>
      </c>
      <c r="G12968" s="265">
        <v>6</v>
      </c>
      <c r="H12968" s="192" t="s">
        <v>59</v>
      </c>
      <c r="I12968" s="185">
        <v>23</v>
      </c>
      <c r="J12968" s="185" t="s">
        <v>938</v>
      </c>
      <c r="K12968" s="185" t="s">
        <v>115</v>
      </c>
    </row>
    <row r="12969" spans="1:14" x14ac:dyDescent="0.25">
      <c r="A12969" s="181">
        <v>1393</v>
      </c>
      <c r="B12969" s="247" t="str">
        <f>IF(AND(A12969&lt;&gt;"",ISNUMBER(A12969)),VLOOKUP(A12969,Studies!A:BR,2,FALSE),"")</f>
        <v>Ahonen 1997</v>
      </c>
      <c r="C12969" s="248" t="str">
        <f>IF(AND(A12969&lt;&gt;"",ISNUMBER(A12969)),VLOOKUP(A12969,Studies!A:BR,3,FALSE),"")</f>
        <v>https://pubmed.ncbi.nlm.nih.gov/9049584/</v>
      </c>
      <c r="D12969" s="248" t="str">
        <f>IF(AND(A12969&lt;&gt;"",ISNUMBER(A12969)),VLOOKUP(A12969,Studies!A:BR,4,FALSE),"")</f>
        <v>Midazolam with perpetrator fluconazole oral</v>
      </c>
      <c r="E12969" s="248" t="str">
        <f>IF(AND(A12969&lt;&gt;"",ISNUMBER(A12969)),VLOOKUP(A12969,Studies!A:BR,5,FALSE),"")</f>
        <v>Midazolam</v>
      </c>
      <c r="F12969" s="249" t="str">
        <f>IF(AND(A12969&lt;&gt;"",ISNUMBER(A12969)),VLOOKUP(A12969,Studies!A:BR,6,FALSE),"")</f>
        <v>Plasma</v>
      </c>
      <c r="G12969" s="265">
        <v>7</v>
      </c>
      <c r="H12969" s="192" t="s">
        <v>59</v>
      </c>
      <c r="I12969" s="185">
        <v>18.5</v>
      </c>
      <c r="J12969" s="185" t="s">
        <v>938</v>
      </c>
      <c r="K12969" s="185" t="s">
        <v>115</v>
      </c>
    </row>
    <row r="12970" spans="1:14" x14ac:dyDescent="0.25">
      <c r="A12970" s="181">
        <v>1393</v>
      </c>
      <c r="B12970" s="247" t="str">
        <f>IF(AND(A12970&lt;&gt;"",ISNUMBER(A12970)),VLOOKUP(A12970,Studies!A:BR,2,FALSE),"")</f>
        <v>Ahonen 1997</v>
      </c>
      <c r="C12970" s="248" t="str">
        <f>IF(AND(A12970&lt;&gt;"",ISNUMBER(A12970)),VLOOKUP(A12970,Studies!A:BR,3,FALSE),"")</f>
        <v>https://pubmed.ncbi.nlm.nih.gov/9049584/</v>
      </c>
      <c r="D12970" s="248" t="str">
        <f>IF(AND(A12970&lt;&gt;"",ISNUMBER(A12970)),VLOOKUP(A12970,Studies!A:BR,4,FALSE),"")</f>
        <v>Midazolam with perpetrator fluconazole oral</v>
      </c>
      <c r="E12970" s="248" t="str">
        <f>IF(AND(A12970&lt;&gt;"",ISNUMBER(A12970)),VLOOKUP(A12970,Studies!A:BR,5,FALSE),"")</f>
        <v>Midazolam</v>
      </c>
      <c r="F12970" s="249" t="str">
        <f>IF(AND(A12970&lt;&gt;"",ISNUMBER(A12970)),VLOOKUP(A12970,Studies!A:BR,6,FALSE),"")</f>
        <v>Plasma</v>
      </c>
      <c r="G12970" s="265">
        <v>8</v>
      </c>
      <c r="H12970" s="192" t="s">
        <v>59</v>
      </c>
      <c r="I12970" s="185">
        <v>16.3</v>
      </c>
      <c r="J12970" s="185" t="s">
        <v>938</v>
      </c>
      <c r="K12970" s="185" t="s">
        <v>115</v>
      </c>
    </row>
    <row r="12971" spans="1:14" x14ac:dyDescent="0.25">
      <c r="A12971" s="181">
        <v>1393</v>
      </c>
      <c r="B12971" s="247" t="str">
        <f>IF(AND(A12971&lt;&gt;"",ISNUMBER(A12971)),VLOOKUP(A12971,Studies!A:BR,2,FALSE),"")</f>
        <v>Ahonen 1997</v>
      </c>
      <c r="C12971" s="248" t="str">
        <f>IF(AND(A12971&lt;&gt;"",ISNUMBER(A12971)),VLOOKUP(A12971,Studies!A:BR,3,FALSE),"")</f>
        <v>https://pubmed.ncbi.nlm.nih.gov/9049584/</v>
      </c>
      <c r="D12971" s="248" t="str">
        <f>IF(AND(A12971&lt;&gt;"",ISNUMBER(A12971)),VLOOKUP(A12971,Studies!A:BR,4,FALSE),"")</f>
        <v>Midazolam with perpetrator fluconazole oral</v>
      </c>
      <c r="E12971" s="248" t="str">
        <f>IF(AND(A12971&lt;&gt;"",ISNUMBER(A12971)),VLOOKUP(A12971,Studies!A:BR,5,FALSE),"")</f>
        <v>Midazolam</v>
      </c>
      <c r="F12971" s="249" t="str">
        <f>IF(AND(A12971&lt;&gt;"",ISNUMBER(A12971)),VLOOKUP(A12971,Studies!A:BR,6,FALSE),"")</f>
        <v>Plasma</v>
      </c>
      <c r="G12971" s="265">
        <v>18</v>
      </c>
      <c r="H12971" s="192" t="s">
        <v>59</v>
      </c>
      <c r="I12971" s="185">
        <v>3.99</v>
      </c>
      <c r="J12971" s="185" t="s">
        <v>938</v>
      </c>
      <c r="K12971" s="185" t="s">
        <v>115</v>
      </c>
    </row>
    <row r="12972" spans="1:14" x14ac:dyDescent="0.25">
      <c r="A12972" s="30">
        <v>1394</v>
      </c>
      <c r="B12972" s="247" t="str">
        <f>IF(AND(A12972&lt;&gt;"",ISNUMBER(A12972)),VLOOKUP(A12972,Studies!A:BR,2,FALSE),"")</f>
        <v>Varhe 1996c</v>
      </c>
      <c r="C12972" s="248" t="str">
        <f>IF(AND(A12972&lt;&gt;"",ISNUMBER(A12972)),VLOOKUP(A12972,Studies!A:BR,3,FALSE),"")</f>
        <v>https://pubmed.ncbi.nlm.nih.gov/8904618/</v>
      </c>
      <c r="D12972" s="248" t="str">
        <f>IF(AND(A12972&lt;&gt;"",ISNUMBER(A12972)),VLOOKUP(A12972,Studies!A:BR,4,FALSE),"")</f>
        <v xml:space="preserve">Triazolam with perpetrator fluconazole 50mg </v>
      </c>
      <c r="E12972" s="248" t="str">
        <f>IF(AND(A12972&lt;&gt;"",ISNUMBER(A12972)),VLOOKUP(A12972,Studies!A:BR,5,FALSE),"")</f>
        <v>Triazolam</v>
      </c>
      <c r="F12972" s="249" t="str">
        <f>IF(AND(A12972&lt;&gt;"",ISNUMBER(A12972)),VLOOKUP(A12972,Studies!A:BR,6,FALSE),"")</f>
        <v>Plasma</v>
      </c>
      <c r="G12972" s="265">
        <v>73</v>
      </c>
      <c r="H12972" s="192" t="s">
        <v>59</v>
      </c>
      <c r="I12972" s="185">
        <v>0</v>
      </c>
      <c r="J12972" s="185" t="s">
        <v>938</v>
      </c>
      <c r="K12972" s="185" t="s">
        <v>115</v>
      </c>
      <c r="L12972" s="193">
        <v>0</v>
      </c>
      <c r="M12972" s="52" t="s">
        <v>938</v>
      </c>
      <c r="N12972" s="52" t="s">
        <v>1922</v>
      </c>
    </row>
    <row r="12973" spans="1:14" x14ac:dyDescent="0.25">
      <c r="A12973" s="30">
        <v>1394</v>
      </c>
      <c r="B12973" s="247" t="str">
        <f>IF(AND(A12973&lt;&gt;"",ISNUMBER(A12973)),VLOOKUP(A12973,Studies!A:BR,2,FALSE),"")</f>
        <v>Varhe 1996c</v>
      </c>
      <c r="C12973" s="248" t="str">
        <f>IF(AND(A12973&lt;&gt;"",ISNUMBER(A12973)),VLOOKUP(A12973,Studies!A:BR,3,FALSE),"")</f>
        <v>https://pubmed.ncbi.nlm.nih.gov/8904618/</v>
      </c>
      <c r="D12973" s="248" t="str">
        <f>IF(AND(A12973&lt;&gt;"",ISNUMBER(A12973)),VLOOKUP(A12973,Studies!A:BR,4,FALSE),"")</f>
        <v xml:space="preserve">Triazolam with perpetrator fluconazole 50mg </v>
      </c>
      <c r="E12973" s="248" t="str">
        <f>IF(AND(A12973&lt;&gt;"",ISNUMBER(A12973)),VLOOKUP(A12973,Studies!A:BR,5,FALSE),"")</f>
        <v>Triazolam</v>
      </c>
      <c r="F12973" s="249" t="str">
        <f>IF(AND(A12973&lt;&gt;"",ISNUMBER(A12973)),VLOOKUP(A12973,Studies!A:BR,6,FALSE),"")</f>
        <v>Plasma</v>
      </c>
      <c r="G12973" s="265">
        <v>73.5</v>
      </c>
      <c r="H12973" s="192" t="s">
        <v>59</v>
      </c>
      <c r="I12973" s="185">
        <v>1.31</v>
      </c>
      <c r="J12973" s="185" t="s">
        <v>938</v>
      </c>
      <c r="K12973" s="185" t="s">
        <v>115</v>
      </c>
      <c r="L12973" s="193">
        <v>0.17899999999999999</v>
      </c>
      <c r="M12973" s="193" t="s">
        <v>938</v>
      </c>
      <c r="N12973" s="193" t="s">
        <v>1922</v>
      </c>
    </row>
    <row r="12974" spans="1:14" x14ac:dyDescent="0.25">
      <c r="A12974" s="181">
        <v>1394</v>
      </c>
      <c r="B12974" s="247" t="str">
        <f>IF(AND(A12974&lt;&gt;"",ISNUMBER(A12974)),VLOOKUP(A12974,Studies!A:BR,2,FALSE),"")</f>
        <v>Varhe 1996c</v>
      </c>
      <c r="C12974" s="248" t="str">
        <f>IF(AND(A12974&lt;&gt;"",ISNUMBER(A12974)),VLOOKUP(A12974,Studies!A:BR,3,FALSE),"")</f>
        <v>https://pubmed.ncbi.nlm.nih.gov/8904618/</v>
      </c>
      <c r="D12974" s="248" t="str">
        <f>IF(AND(A12974&lt;&gt;"",ISNUMBER(A12974)),VLOOKUP(A12974,Studies!A:BR,4,FALSE),"")</f>
        <v xml:space="preserve">Triazolam with perpetrator fluconazole 50mg </v>
      </c>
      <c r="E12974" s="248" t="str">
        <f>IF(AND(A12974&lt;&gt;"",ISNUMBER(A12974)),VLOOKUP(A12974,Studies!A:BR,5,FALSE),"")</f>
        <v>Triazolam</v>
      </c>
      <c r="F12974" s="249" t="str">
        <f>IF(AND(A12974&lt;&gt;"",ISNUMBER(A12974)),VLOOKUP(A12974,Studies!A:BR,6,FALSE),"")</f>
        <v>Plasma</v>
      </c>
      <c r="G12974" s="265">
        <v>74</v>
      </c>
      <c r="H12974" s="192" t="s">
        <v>59</v>
      </c>
      <c r="I12974" s="185">
        <v>1.85</v>
      </c>
      <c r="J12974" s="185" t="s">
        <v>938</v>
      </c>
      <c r="K12974" s="185" t="s">
        <v>115</v>
      </c>
      <c r="L12974" s="193">
        <v>0.13900000000000001</v>
      </c>
      <c r="M12974" s="193" t="s">
        <v>938</v>
      </c>
      <c r="N12974" s="193" t="s">
        <v>1922</v>
      </c>
    </row>
    <row r="12975" spans="1:14" x14ac:dyDescent="0.25">
      <c r="A12975" s="181">
        <v>1394</v>
      </c>
      <c r="B12975" s="247" t="str">
        <f>IF(AND(A12975&lt;&gt;"",ISNUMBER(A12975)),VLOOKUP(A12975,Studies!A:BR,2,FALSE),"")</f>
        <v>Varhe 1996c</v>
      </c>
      <c r="C12975" s="248" t="str">
        <f>IF(AND(A12975&lt;&gt;"",ISNUMBER(A12975)),VLOOKUP(A12975,Studies!A:BR,3,FALSE),"")</f>
        <v>https://pubmed.ncbi.nlm.nih.gov/8904618/</v>
      </c>
      <c r="D12975" s="248" t="str">
        <f>IF(AND(A12975&lt;&gt;"",ISNUMBER(A12975)),VLOOKUP(A12975,Studies!A:BR,4,FALSE),"")</f>
        <v xml:space="preserve">Triazolam with perpetrator fluconazole 50mg </v>
      </c>
      <c r="E12975" s="248" t="str">
        <f>IF(AND(A12975&lt;&gt;"",ISNUMBER(A12975)),VLOOKUP(A12975,Studies!A:BR,5,FALSE),"")</f>
        <v>Triazolam</v>
      </c>
      <c r="F12975" s="249" t="str">
        <f>IF(AND(A12975&lt;&gt;"",ISNUMBER(A12975)),VLOOKUP(A12975,Studies!A:BR,6,FALSE),"")</f>
        <v>Plasma</v>
      </c>
      <c r="G12975" s="265">
        <v>74.5</v>
      </c>
      <c r="H12975" s="192" t="s">
        <v>59</v>
      </c>
      <c r="I12975" s="185">
        <v>1.85</v>
      </c>
      <c r="J12975" s="185" t="s">
        <v>938</v>
      </c>
      <c r="K12975" s="185" t="s">
        <v>115</v>
      </c>
      <c r="L12975" s="193">
        <v>0.20799999999999999</v>
      </c>
      <c r="M12975" s="193" t="s">
        <v>938</v>
      </c>
      <c r="N12975" s="193" t="s">
        <v>1922</v>
      </c>
    </row>
    <row r="12976" spans="1:14" x14ac:dyDescent="0.25">
      <c r="A12976" s="181">
        <v>1394</v>
      </c>
      <c r="B12976" s="247" t="str">
        <f>IF(AND(A12976&lt;&gt;"",ISNUMBER(A12976)),VLOOKUP(A12976,Studies!A:BR,2,FALSE),"")</f>
        <v>Varhe 1996c</v>
      </c>
      <c r="C12976" s="248" t="str">
        <f>IF(AND(A12976&lt;&gt;"",ISNUMBER(A12976)),VLOOKUP(A12976,Studies!A:BR,3,FALSE),"")</f>
        <v>https://pubmed.ncbi.nlm.nih.gov/8904618/</v>
      </c>
      <c r="D12976" s="248" t="str">
        <f>IF(AND(A12976&lt;&gt;"",ISNUMBER(A12976)),VLOOKUP(A12976,Studies!A:BR,4,FALSE),"")</f>
        <v xml:space="preserve">Triazolam with perpetrator fluconazole 50mg </v>
      </c>
      <c r="E12976" s="248" t="str">
        <f>IF(AND(A12976&lt;&gt;"",ISNUMBER(A12976)),VLOOKUP(A12976,Studies!A:BR,5,FALSE),"")</f>
        <v>Triazolam</v>
      </c>
      <c r="F12976" s="249" t="str">
        <f>IF(AND(A12976&lt;&gt;"",ISNUMBER(A12976)),VLOOKUP(A12976,Studies!A:BR,6,FALSE),"")</f>
        <v>Plasma</v>
      </c>
      <c r="G12976" s="265">
        <v>75</v>
      </c>
      <c r="H12976" s="192" t="s">
        <v>59</v>
      </c>
      <c r="I12976" s="185">
        <v>1.85</v>
      </c>
      <c r="J12976" s="185" t="s">
        <v>938</v>
      </c>
      <c r="K12976" s="185" t="s">
        <v>115</v>
      </c>
      <c r="L12976" s="193">
        <v>0.218</v>
      </c>
      <c r="M12976" s="193" t="s">
        <v>938</v>
      </c>
      <c r="N12976" s="193" t="s">
        <v>1922</v>
      </c>
    </row>
    <row r="12977" spans="1:14" x14ac:dyDescent="0.25">
      <c r="A12977" s="181">
        <v>1394</v>
      </c>
      <c r="B12977" s="247" t="str">
        <f>IF(AND(A12977&lt;&gt;"",ISNUMBER(A12977)),VLOOKUP(A12977,Studies!A:BR,2,FALSE),"")</f>
        <v>Varhe 1996c</v>
      </c>
      <c r="C12977" s="248" t="str">
        <f>IF(AND(A12977&lt;&gt;"",ISNUMBER(A12977)),VLOOKUP(A12977,Studies!A:BR,3,FALSE),"")</f>
        <v>https://pubmed.ncbi.nlm.nih.gov/8904618/</v>
      </c>
      <c r="D12977" s="248" t="str">
        <f>IF(AND(A12977&lt;&gt;"",ISNUMBER(A12977)),VLOOKUP(A12977,Studies!A:BR,4,FALSE),"")</f>
        <v xml:space="preserve">Triazolam with perpetrator fluconazole 50mg </v>
      </c>
      <c r="E12977" s="248" t="str">
        <f>IF(AND(A12977&lt;&gt;"",ISNUMBER(A12977)),VLOOKUP(A12977,Studies!A:BR,5,FALSE),"")</f>
        <v>Triazolam</v>
      </c>
      <c r="F12977" s="249" t="str">
        <f>IF(AND(A12977&lt;&gt;"",ISNUMBER(A12977)),VLOOKUP(A12977,Studies!A:BR,6,FALSE),"")</f>
        <v>Plasma</v>
      </c>
      <c r="G12977" s="265">
        <v>76</v>
      </c>
      <c r="H12977" s="192" t="s">
        <v>59</v>
      </c>
      <c r="I12977" s="185">
        <v>1.62</v>
      </c>
      <c r="J12977" s="185" t="s">
        <v>938</v>
      </c>
      <c r="K12977" s="185" t="s">
        <v>115</v>
      </c>
      <c r="L12977" s="193">
        <v>0.11899999999999999</v>
      </c>
      <c r="M12977" s="193" t="s">
        <v>938</v>
      </c>
      <c r="N12977" s="193" t="s">
        <v>1922</v>
      </c>
    </row>
    <row r="12978" spans="1:14" x14ac:dyDescent="0.25">
      <c r="A12978" s="181">
        <v>1394</v>
      </c>
      <c r="B12978" s="247" t="str">
        <f>IF(AND(A12978&lt;&gt;"",ISNUMBER(A12978)),VLOOKUP(A12978,Studies!A:BR,2,FALSE),"")</f>
        <v>Varhe 1996c</v>
      </c>
      <c r="C12978" s="248" t="str">
        <f>IF(AND(A12978&lt;&gt;"",ISNUMBER(A12978)),VLOOKUP(A12978,Studies!A:BR,3,FALSE),"")</f>
        <v>https://pubmed.ncbi.nlm.nih.gov/8904618/</v>
      </c>
      <c r="D12978" s="248" t="str">
        <f>IF(AND(A12978&lt;&gt;"",ISNUMBER(A12978)),VLOOKUP(A12978,Studies!A:BR,4,FALSE),"")</f>
        <v xml:space="preserve">Triazolam with perpetrator fluconazole 50mg </v>
      </c>
      <c r="E12978" s="248" t="str">
        <f>IF(AND(A12978&lt;&gt;"",ISNUMBER(A12978)),VLOOKUP(A12978,Studies!A:BR,5,FALSE),"")</f>
        <v>Triazolam</v>
      </c>
      <c r="F12978" s="249" t="str">
        <f>IF(AND(A12978&lt;&gt;"",ISNUMBER(A12978)),VLOOKUP(A12978,Studies!A:BR,6,FALSE),"")</f>
        <v>Plasma</v>
      </c>
      <c r="G12978" s="265">
        <v>77</v>
      </c>
      <c r="H12978" s="192" t="s">
        <v>59</v>
      </c>
      <c r="I12978" s="185">
        <v>1.46</v>
      </c>
      <c r="J12978" s="185" t="s">
        <v>938</v>
      </c>
      <c r="K12978" s="185" t="s">
        <v>115</v>
      </c>
      <c r="L12978" s="193">
        <v>0.11899999999999999</v>
      </c>
      <c r="M12978" s="193" t="s">
        <v>938</v>
      </c>
      <c r="N12978" s="193" t="s">
        <v>1922</v>
      </c>
    </row>
    <row r="12979" spans="1:14" x14ac:dyDescent="0.25">
      <c r="A12979" s="181">
        <v>1394</v>
      </c>
      <c r="B12979" s="247" t="str">
        <f>IF(AND(A12979&lt;&gt;"",ISNUMBER(A12979)),VLOOKUP(A12979,Studies!A:BR,2,FALSE),"")</f>
        <v>Varhe 1996c</v>
      </c>
      <c r="C12979" s="248" t="str">
        <f>IF(AND(A12979&lt;&gt;"",ISNUMBER(A12979)),VLOOKUP(A12979,Studies!A:BR,3,FALSE),"")</f>
        <v>https://pubmed.ncbi.nlm.nih.gov/8904618/</v>
      </c>
      <c r="D12979" s="248" t="str">
        <f>IF(AND(A12979&lt;&gt;"",ISNUMBER(A12979)),VLOOKUP(A12979,Studies!A:BR,4,FALSE),"")</f>
        <v xml:space="preserve">Triazolam with perpetrator fluconazole 50mg </v>
      </c>
      <c r="E12979" s="248" t="str">
        <f>IF(AND(A12979&lt;&gt;"",ISNUMBER(A12979)),VLOOKUP(A12979,Studies!A:BR,5,FALSE),"")</f>
        <v>Triazolam</v>
      </c>
      <c r="F12979" s="249" t="str">
        <f>IF(AND(A12979&lt;&gt;"",ISNUMBER(A12979)),VLOOKUP(A12979,Studies!A:BR,6,FALSE),"")</f>
        <v>Plasma</v>
      </c>
      <c r="G12979" s="265">
        <v>78</v>
      </c>
      <c r="H12979" s="192" t="s">
        <v>59</v>
      </c>
      <c r="I12979" s="185">
        <v>1.17</v>
      </c>
      <c r="J12979" s="185" t="s">
        <v>938</v>
      </c>
      <c r="K12979" s="185" t="s">
        <v>115</v>
      </c>
      <c r="L12979" s="193">
        <v>9.9299999999999999E-2</v>
      </c>
      <c r="M12979" s="193" t="s">
        <v>938</v>
      </c>
      <c r="N12979" s="193" t="s">
        <v>1922</v>
      </c>
    </row>
    <row r="12980" spans="1:14" x14ac:dyDescent="0.25">
      <c r="A12980" s="181">
        <v>1394</v>
      </c>
      <c r="B12980" s="247" t="str">
        <f>IF(AND(A12980&lt;&gt;"",ISNUMBER(A12980)),VLOOKUP(A12980,Studies!A:BR,2,FALSE),"")</f>
        <v>Varhe 1996c</v>
      </c>
      <c r="C12980" s="248" t="str">
        <f>IF(AND(A12980&lt;&gt;"",ISNUMBER(A12980)),VLOOKUP(A12980,Studies!A:BR,3,FALSE),"")</f>
        <v>https://pubmed.ncbi.nlm.nih.gov/8904618/</v>
      </c>
      <c r="D12980" s="248" t="str">
        <f>IF(AND(A12980&lt;&gt;"",ISNUMBER(A12980)),VLOOKUP(A12980,Studies!A:BR,4,FALSE),"")</f>
        <v xml:space="preserve">Triazolam with perpetrator fluconazole 50mg </v>
      </c>
      <c r="E12980" s="248" t="str">
        <f>IF(AND(A12980&lt;&gt;"",ISNUMBER(A12980)),VLOOKUP(A12980,Studies!A:BR,5,FALSE),"")</f>
        <v>Triazolam</v>
      </c>
      <c r="F12980" s="249" t="str">
        <f>IF(AND(A12980&lt;&gt;"",ISNUMBER(A12980)),VLOOKUP(A12980,Studies!A:BR,6,FALSE),"")</f>
        <v>Plasma</v>
      </c>
      <c r="G12980" s="265">
        <v>79</v>
      </c>
      <c r="H12980" s="192" t="s">
        <v>59</v>
      </c>
      <c r="I12980" s="185">
        <v>1.04</v>
      </c>
      <c r="J12980" s="185" t="s">
        <v>938</v>
      </c>
      <c r="K12980" s="185" t="s">
        <v>115</v>
      </c>
      <c r="L12980" s="193">
        <v>0.11899999999999999</v>
      </c>
      <c r="M12980" s="193" t="s">
        <v>938</v>
      </c>
      <c r="N12980" s="193" t="s">
        <v>1922</v>
      </c>
    </row>
    <row r="12981" spans="1:14" x14ac:dyDescent="0.25">
      <c r="A12981" s="181">
        <v>1394</v>
      </c>
      <c r="B12981" s="247" t="str">
        <f>IF(AND(A12981&lt;&gt;"",ISNUMBER(A12981)),VLOOKUP(A12981,Studies!A:BR,2,FALSE),"")</f>
        <v>Varhe 1996c</v>
      </c>
      <c r="C12981" s="248" t="str">
        <f>IF(AND(A12981&lt;&gt;"",ISNUMBER(A12981)),VLOOKUP(A12981,Studies!A:BR,3,FALSE),"")</f>
        <v>https://pubmed.ncbi.nlm.nih.gov/8904618/</v>
      </c>
      <c r="D12981" s="248" t="str">
        <f>IF(AND(A12981&lt;&gt;"",ISNUMBER(A12981)),VLOOKUP(A12981,Studies!A:BR,4,FALSE),"")</f>
        <v xml:space="preserve">Triazolam with perpetrator fluconazole 50mg </v>
      </c>
      <c r="E12981" s="248" t="str">
        <f>IF(AND(A12981&lt;&gt;"",ISNUMBER(A12981)),VLOOKUP(A12981,Studies!A:BR,5,FALSE),"")</f>
        <v>Triazolam</v>
      </c>
      <c r="F12981" s="249" t="str">
        <f>IF(AND(A12981&lt;&gt;"",ISNUMBER(A12981)),VLOOKUP(A12981,Studies!A:BR,6,FALSE),"")</f>
        <v>Plasma</v>
      </c>
      <c r="G12981" s="265">
        <v>80</v>
      </c>
      <c r="H12981" s="192" t="s">
        <v>59</v>
      </c>
      <c r="I12981" s="185">
        <v>0.879</v>
      </c>
      <c r="J12981" s="185" t="s">
        <v>938</v>
      </c>
      <c r="K12981" s="185" t="s">
        <v>115</v>
      </c>
      <c r="L12981" s="193">
        <v>0.11899999999999999</v>
      </c>
      <c r="M12981" s="193" t="s">
        <v>938</v>
      </c>
      <c r="N12981" s="193" t="s">
        <v>1922</v>
      </c>
    </row>
    <row r="12982" spans="1:14" x14ac:dyDescent="0.25">
      <c r="A12982" s="181">
        <v>1394</v>
      </c>
      <c r="B12982" s="247" t="str">
        <f>IF(AND(A12982&lt;&gt;"",ISNUMBER(A12982)),VLOOKUP(A12982,Studies!A:BR,2,FALSE),"")</f>
        <v>Varhe 1996c</v>
      </c>
      <c r="C12982" s="248" t="str">
        <f>IF(AND(A12982&lt;&gt;"",ISNUMBER(A12982)),VLOOKUP(A12982,Studies!A:BR,3,FALSE),"")</f>
        <v>https://pubmed.ncbi.nlm.nih.gov/8904618/</v>
      </c>
      <c r="D12982" s="248" t="str">
        <f>IF(AND(A12982&lt;&gt;"",ISNUMBER(A12982)),VLOOKUP(A12982,Studies!A:BR,4,FALSE),"")</f>
        <v xml:space="preserve">Triazolam with perpetrator fluconazole 50mg </v>
      </c>
      <c r="E12982" s="248" t="str">
        <f>IF(AND(A12982&lt;&gt;"",ISNUMBER(A12982)),VLOOKUP(A12982,Studies!A:BR,5,FALSE),"")</f>
        <v>Triazolam</v>
      </c>
      <c r="F12982" s="249" t="str">
        <f>IF(AND(A12982&lt;&gt;"",ISNUMBER(A12982)),VLOOKUP(A12982,Studies!A:BR,6,FALSE),"")</f>
        <v>Plasma</v>
      </c>
      <c r="G12982" s="265">
        <v>91</v>
      </c>
      <c r="H12982" s="192" t="s">
        <v>59</v>
      </c>
      <c r="I12982" s="185">
        <v>9.9199999999999997E-2</v>
      </c>
      <c r="J12982" s="185" t="s">
        <v>938</v>
      </c>
      <c r="K12982" s="185" t="s">
        <v>115</v>
      </c>
      <c r="L12982" s="193">
        <v>7.9399999999999998E-2</v>
      </c>
      <c r="M12982" s="193" t="s">
        <v>938</v>
      </c>
      <c r="N12982" s="193" t="s">
        <v>1922</v>
      </c>
    </row>
    <row r="12983" spans="1:14" x14ac:dyDescent="0.25">
      <c r="A12983" s="30">
        <v>1395</v>
      </c>
      <c r="B12983" s="247" t="str">
        <f>IF(AND(A12983&lt;&gt;"",ISNUMBER(A12983)),VLOOKUP(A12983,Studies!A:BR,2,FALSE),"")</f>
        <v>Varhe 1996c</v>
      </c>
      <c r="C12983" s="248" t="str">
        <f>IF(AND(A12983&lt;&gt;"",ISNUMBER(A12983)),VLOOKUP(A12983,Studies!A:BR,3,FALSE),"")</f>
        <v>https://pubmed.ncbi.nlm.nih.gov/8904618/</v>
      </c>
      <c r="D12983" s="248" t="str">
        <f>IF(AND(A12983&lt;&gt;"",ISNUMBER(A12983)),VLOOKUP(A12983,Studies!A:BR,4,FALSE),"")</f>
        <v xml:space="preserve">Triazolam with perpetrator fluconazole 100mg </v>
      </c>
      <c r="E12983" s="248" t="str">
        <f>IF(AND(A12983&lt;&gt;"",ISNUMBER(A12983)),VLOOKUP(A12983,Studies!A:BR,5,FALSE),"")</f>
        <v>Triazolam</v>
      </c>
      <c r="F12983" s="249" t="str">
        <f>IF(AND(A12983&lt;&gt;"",ISNUMBER(A12983)),VLOOKUP(A12983,Studies!A:BR,6,FALSE),"")</f>
        <v>Plasma</v>
      </c>
      <c r="G12983" s="265">
        <v>73</v>
      </c>
      <c r="H12983" s="192" t="s">
        <v>59</v>
      </c>
      <c r="I12983" s="185">
        <v>0</v>
      </c>
      <c r="J12983" s="185" t="s">
        <v>938</v>
      </c>
      <c r="K12983" s="185" t="s">
        <v>115</v>
      </c>
      <c r="L12983" s="193">
        <v>0</v>
      </c>
      <c r="M12983" s="193" t="s">
        <v>938</v>
      </c>
      <c r="N12983" s="193" t="s">
        <v>1922</v>
      </c>
    </row>
    <row r="12984" spans="1:14" x14ac:dyDescent="0.25">
      <c r="A12984" s="30">
        <v>1395</v>
      </c>
      <c r="B12984" s="247" t="str">
        <f>IF(AND(A12984&lt;&gt;"",ISNUMBER(A12984)),VLOOKUP(A12984,Studies!A:BR,2,FALSE),"")</f>
        <v>Varhe 1996c</v>
      </c>
      <c r="C12984" s="248" t="str">
        <f>IF(AND(A12984&lt;&gt;"",ISNUMBER(A12984)),VLOOKUP(A12984,Studies!A:BR,3,FALSE),"")</f>
        <v>https://pubmed.ncbi.nlm.nih.gov/8904618/</v>
      </c>
      <c r="D12984" s="248" t="str">
        <f>IF(AND(A12984&lt;&gt;"",ISNUMBER(A12984)),VLOOKUP(A12984,Studies!A:BR,4,FALSE),"")</f>
        <v xml:space="preserve">Triazolam with perpetrator fluconazole 100mg </v>
      </c>
      <c r="E12984" s="248" t="str">
        <f>IF(AND(A12984&lt;&gt;"",ISNUMBER(A12984)),VLOOKUP(A12984,Studies!A:BR,5,FALSE),"")</f>
        <v>Triazolam</v>
      </c>
      <c r="F12984" s="249" t="str">
        <f>IF(AND(A12984&lt;&gt;"",ISNUMBER(A12984)),VLOOKUP(A12984,Studies!A:BR,6,FALSE),"")</f>
        <v>Plasma</v>
      </c>
      <c r="G12984" s="265">
        <v>73.5</v>
      </c>
      <c r="H12984" s="192" t="s">
        <v>59</v>
      </c>
      <c r="I12984" s="185">
        <v>0.64500000000000002</v>
      </c>
      <c r="J12984" s="185" t="s">
        <v>938</v>
      </c>
      <c r="K12984" s="185" t="s">
        <v>115</v>
      </c>
      <c r="L12984" s="193">
        <v>0.159</v>
      </c>
      <c r="M12984" s="193" t="s">
        <v>938</v>
      </c>
      <c r="N12984" s="193" t="s">
        <v>1922</v>
      </c>
    </row>
    <row r="12985" spans="1:14" x14ac:dyDescent="0.25">
      <c r="A12985" s="181">
        <v>1395</v>
      </c>
      <c r="B12985" s="247" t="str">
        <f>IF(AND(A12985&lt;&gt;"",ISNUMBER(A12985)),VLOOKUP(A12985,Studies!A:BR,2,FALSE),"")</f>
        <v>Varhe 1996c</v>
      </c>
      <c r="C12985" s="248" t="str">
        <f>IF(AND(A12985&lt;&gt;"",ISNUMBER(A12985)),VLOOKUP(A12985,Studies!A:BR,3,FALSE),"")</f>
        <v>https://pubmed.ncbi.nlm.nih.gov/8904618/</v>
      </c>
      <c r="D12985" s="248" t="str">
        <f>IF(AND(A12985&lt;&gt;"",ISNUMBER(A12985)),VLOOKUP(A12985,Studies!A:BR,4,FALSE),"")</f>
        <v xml:space="preserve">Triazolam with perpetrator fluconazole 100mg </v>
      </c>
      <c r="E12985" s="248" t="str">
        <f>IF(AND(A12985&lt;&gt;"",ISNUMBER(A12985)),VLOOKUP(A12985,Studies!A:BR,5,FALSE),"")</f>
        <v>Triazolam</v>
      </c>
      <c r="F12985" s="249" t="str">
        <f>IF(AND(A12985&lt;&gt;"",ISNUMBER(A12985)),VLOOKUP(A12985,Studies!A:BR,6,FALSE),"")</f>
        <v>Plasma</v>
      </c>
      <c r="G12985" s="265">
        <v>74</v>
      </c>
      <c r="H12985" s="192" t="s">
        <v>59</v>
      </c>
      <c r="I12985" s="185">
        <v>1.38</v>
      </c>
      <c r="J12985" s="185" t="s">
        <v>938</v>
      </c>
      <c r="K12985" s="185" t="s">
        <v>115</v>
      </c>
      <c r="L12985" s="193">
        <v>0.25800000000000001</v>
      </c>
      <c r="M12985" s="193" t="s">
        <v>938</v>
      </c>
      <c r="N12985" s="193" t="s">
        <v>1922</v>
      </c>
    </row>
    <row r="12986" spans="1:14" x14ac:dyDescent="0.25">
      <c r="A12986" s="181">
        <v>1395</v>
      </c>
      <c r="B12986" s="247" t="str">
        <f>IF(AND(A12986&lt;&gt;"",ISNUMBER(A12986)),VLOOKUP(A12986,Studies!A:BR,2,FALSE),"")</f>
        <v>Varhe 1996c</v>
      </c>
      <c r="C12986" s="248" t="str">
        <f>IF(AND(A12986&lt;&gt;"",ISNUMBER(A12986)),VLOOKUP(A12986,Studies!A:BR,3,FALSE),"")</f>
        <v>https://pubmed.ncbi.nlm.nih.gov/8904618/</v>
      </c>
      <c r="D12986" s="248" t="str">
        <f>IF(AND(A12986&lt;&gt;"",ISNUMBER(A12986)),VLOOKUP(A12986,Studies!A:BR,4,FALSE),"")</f>
        <v xml:space="preserve">Triazolam with perpetrator fluconazole 100mg </v>
      </c>
      <c r="E12986" s="248" t="str">
        <f>IF(AND(A12986&lt;&gt;"",ISNUMBER(A12986)),VLOOKUP(A12986,Studies!A:BR,5,FALSE),"")</f>
        <v>Triazolam</v>
      </c>
      <c r="F12986" s="249" t="str">
        <f>IF(AND(A12986&lt;&gt;"",ISNUMBER(A12986)),VLOOKUP(A12986,Studies!A:BR,6,FALSE),"")</f>
        <v>Plasma</v>
      </c>
      <c r="G12986" s="265">
        <v>74.5</v>
      </c>
      <c r="H12986" s="192" t="s">
        <v>59</v>
      </c>
      <c r="I12986" s="185">
        <v>1.76</v>
      </c>
      <c r="J12986" s="185" t="s">
        <v>938</v>
      </c>
      <c r="K12986" s="185" t="s">
        <v>115</v>
      </c>
      <c r="L12986" s="193">
        <v>0.19800000000000001</v>
      </c>
      <c r="M12986" s="193" t="s">
        <v>938</v>
      </c>
      <c r="N12986" s="193" t="s">
        <v>1922</v>
      </c>
    </row>
    <row r="12987" spans="1:14" x14ac:dyDescent="0.25">
      <c r="A12987" s="181">
        <v>1395</v>
      </c>
      <c r="B12987" s="247" t="str">
        <f>IF(AND(A12987&lt;&gt;"",ISNUMBER(A12987)),VLOOKUP(A12987,Studies!A:BR,2,FALSE),"")</f>
        <v>Varhe 1996c</v>
      </c>
      <c r="C12987" s="248" t="str">
        <f>IF(AND(A12987&lt;&gt;"",ISNUMBER(A12987)),VLOOKUP(A12987,Studies!A:BR,3,FALSE),"")</f>
        <v>https://pubmed.ncbi.nlm.nih.gov/8904618/</v>
      </c>
      <c r="D12987" s="248" t="str">
        <f>IF(AND(A12987&lt;&gt;"",ISNUMBER(A12987)),VLOOKUP(A12987,Studies!A:BR,4,FALSE),"")</f>
        <v xml:space="preserve">Triazolam with perpetrator fluconazole 100mg </v>
      </c>
      <c r="E12987" s="248" t="str">
        <f>IF(AND(A12987&lt;&gt;"",ISNUMBER(A12987)),VLOOKUP(A12987,Studies!A:BR,5,FALSE),"")</f>
        <v>Triazolam</v>
      </c>
      <c r="F12987" s="249" t="str">
        <f>IF(AND(A12987&lt;&gt;"",ISNUMBER(A12987)),VLOOKUP(A12987,Studies!A:BR,6,FALSE),"")</f>
        <v>Plasma</v>
      </c>
      <c r="G12987" s="265">
        <v>75</v>
      </c>
      <c r="H12987" s="192" t="s">
        <v>59</v>
      </c>
      <c r="I12987" s="185">
        <v>1.83</v>
      </c>
      <c r="J12987" s="185" t="s">
        <v>938</v>
      </c>
      <c r="K12987" s="185" t="s">
        <v>115</v>
      </c>
      <c r="L12987" s="193">
        <v>0.11899999999999999</v>
      </c>
      <c r="M12987" s="193" t="s">
        <v>938</v>
      </c>
      <c r="N12987" s="193" t="s">
        <v>1922</v>
      </c>
    </row>
    <row r="12988" spans="1:14" x14ac:dyDescent="0.25">
      <c r="A12988" s="181">
        <v>1395</v>
      </c>
      <c r="B12988" s="247" t="str">
        <f>IF(AND(A12988&lt;&gt;"",ISNUMBER(A12988)),VLOOKUP(A12988,Studies!A:BR,2,FALSE),"")</f>
        <v>Varhe 1996c</v>
      </c>
      <c r="C12988" s="248" t="str">
        <f>IF(AND(A12988&lt;&gt;"",ISNUMBER(A12988)),VLOOKUP(A12988,Studies!A:BR,3,FALSE),"")</f>
        <v>https://pubmed.ncbi.nlm.nih.gov/8904618/</v>
      </c>
      <c r="D12988" s="248" t="str">
        <f>IF(AND(A12988&lt;&gt;"",ISNUMBER(A12988)),VLOOKUP(A12988,Studies!A:BR,4,FALSE),"")</f>
        <v xml:space="preserve">Triazolam with perpetrator fluconazole 100mg </v>
      </c>
      <c r="E12988" s="248" t="str">
        <f>IF(AND(A12988&lt;&gt;"",ISNUMBER(A12988)),VLOOKUP(A12988,Studies!A:BR,5,FALSE),"")</f>
        <v>Triazolam</v>
      </c>
      <c r="F12988" s="249" t="str">
        <f>IF(AND(A12988&lt;&gt;"",ISNUMBER(A12988)),VLOOKUP(A12988,Studies!A:BR,6,FALSE),"")</f>
        <v>Plasma</v>
      </c>
      <c r="G12988" s="265">
        <v>76</v>
      </c>
      <c r="H12988" s="192" t="s">
        <v>59</v>
      </c>
      <c r="I12988" s="185">
        <v>1.83</v>
      </c>
      <c r="J12988" s="185" t="s">
        <v>938</v>
      </c>
      <c r="K12988" s="185" t="s">
        <v>115</v>
      </c>
      <c r="L12988" s="193">
        <v>0.11899999999999999</v>
      </c>
      <c r="M12988" s="193" t="s">
        <v>938</v>
      </c>
      <c r="N12988" s="193" t="s">
        <v>1922</v>
      </c>
    </row>
    <row r="12989" spans="1:14" x14ac:dyDescent="0.25">
      <c r="A12989" s="181">
        <v>1395</v>
      </c>
      <c r="B12989" s="247" t="str">
        <f>IF(AND(A12989&lt;&gt;"",ISNUMBER(A12989)),VLOOKUP(A12989,Studies!A:BR,2,FALSE),"")</f>
        <v>Varhe 1996c</v>
      </c>
      <c r="C12989" s="248" t="str">
        <f>IF(AND(A12989&lt;&gt;"",ISNUMBER(A12989)),VLOOKUP(A12989,Studies!A:BR,3,FALSE),"")</f>
        <v>https://pubmed.ncbi.nlm.nih.gov/8904618/</v>
      </c>
      <c r="D12989" s="248" t="str">
        <f>IF(AND(A12989&lt;&gt;"",ISNUMBER(A12989)),VLOOKUP(A12989,Studies!A:BR,4,FALSE),"")</f>
        <v xml:space="preserve">Triazolam with perpetrator fluconazole 100mg </v>
      </c>
      <c r="E12989" s="248" t="str">
        <f>IF(AND(A12989&lt;&gt;"",ISNUMBER(A12989)),VLOOKUP(A12989,Studies!A:BR,5,FALSE),"")</f>
        <v>Triazolam</v>
      </c>
      <c r="F12989" s="249" t="str">
        <f>IF(AND(A12989&lt;&gt;"",ISNUMBER(A12989)),VLOOKUP(A12989,Studies!A:BR,6,FALSE),"")</f>
        <v>Plasma</v>
      </c>
      <c r="G12989" s="265">
        <v>77</v>
      </c>
      <c r="H12989" s="192" t="s">
        <v>59</v>
      </c>
      <c r="I12989" s="185">
        <v>1.72</v>
      </c>
      <c r="J12989" s="185" t="s">
        <v>938</v>
      </c>
      <c r="K12989" s="185" t="s">
        <v>115</v>
      </c>
      <c r="L12989" s="193">
        <v>0.109</v>
      </c>
      <c r="M12989" s="193" t="s">
        <v>938</v>
      </c>
      <c r="N12989" s="193" t="s">
        <v>1922</v>
      </c>
    </row>
    <row r="12990" spans="1:14" x14ac:dyDescent="0.25">
      <c r="A12990" s="181">
        <v>1395</v>
      </c>
      <c r="B12990" s="247" t="str">
        <f>IF(AND(A12990&lt;&gt;"",ISNUMBER(A12990)),VLOOKUP(A12990,Studies!A:BR,2,FALSE),"")</f>
        <v>Varhe 1996c</v>
      </c>
      <c r="C12990" s="248" t="str">
        <f>IF(AND(A12990&lt;&gt;"",ISNUMBER(A12990)),VLOOKUP(A12990,Studies!A:BR,3,FALSE),"")</f>
        <v>https://pubmed.ncbi.nlm.nih.gov/8904618/</v>
      </c>
      <c r="D12990" s="248" t="str">
        <f>IF(AND(A12990&lt;&gt;"",ISNUMBER(A12990)),VLOOKUP(A12990,Studies!A:BR,4,FALSE),"")</f>
        <v xml:space="preserve">Triazolam with perpetrator fluconazole 100mg </v>
      </c>
      <c r="E12990" s="248" t="str">
        <f>IF(AND(A12990&lt;&gt;"",ISNUMBER(A12990)),VLOOKUP(A12990,Studies!A:BR,5,FALSE),"")</f>
        <v>Triazolam</v>
      </c>
      <c r="F12990" s="249" t="str">
        <f>IF(AND(A12990&lt;&gt;"",ISNUMBER(A12990)),VLOOKUP(A12990,Studies!A:BR,6,FALSE),"")</f>
        <v>Plasma</v>
      </c>
      <c r="G12990" s="265">
        <v>78</v>
      </c>
      <c r="H12990" s="192" t="s">
        <v>59</v>
      </c>
      <c r="I12990" s="185">
        <v>1.53</v>
      </c>
      <c r="J12990" s="185" t="s">
        <v>938</v>
      </c>
      <c r="K12990" s="185" t="s">
        <v>115</v>
      </c>
      <c r="L12990" s="193">
        <v>0.16900000000000001</v>
      </c>
      <c r="M12990" s="193" t="s">
        <v>938</v>
      </c>
      <c r="N12990" s="193" t="s">
        <v>1922</v>
      </c>
    </row>
    <row r="12991" spans="1:14" x14ac:dyDescent="0.25">
      <c r="A12991" s="181">
        <v>1395</v>
      </c>
      <c r="B12991" s="247" t="str">
        <f>IF(AND(A12991&lt;&gt;"",ISNUMBER(A12991)),VLOOKUP(A12991,Studies!A:BR,2,FALSE),"")</f>
        <v>Varhe 1996c</v>
      </c>
      <c r="C12991" s="248" t="str">
        <f>IF(AND(A12991&lt;&gt;"",ISNUMBER(A12991)),VLOOKUP(A12991,Studies!A:BR,3,FALSE),"")</f>
        <v>https://pubmed.ncbi.nlm.nih.gov/8904618/</v>
      </c>
      <c r="D12991" s="248" t="str">
        <f>IF(AND(A12991&lt;&gt;"",ISNUMBER(A12991)),VLOOKUP(A12991,Studies!A:BR,4,FALSE),"")</f>
        <v xml:space="preserve">Triazolam with perpetrator fluconazole 100mg </v>
      </c>
      <c r="E12991" s="248" t="str">
        <f>IF(AND(A12991&lt;&gt;"",ISNUMBER(A12991)),VLOOKUP(A12991,Studies!A:BR,5,FALSE),"")</f>
        <v>Triazolam</v>
      </c>
      <c r="F12991" s="249" t="str">
        <f>IF(AND(A12991&lt;&gt;"",ISNUMBER(A12991)),VLOOKUP(A12991,Studies!A:BR,6,FALSE),"")</f>
        <v>Plasma</v>
      </c>
      <c r="G12991" s="265">
        <v>79</v>
      </c>
      <c r="H12991" s="192" t="s">
        <v>59</v>
      </c>
      <c r="I12991" s="185">
        <v>1.33</v>
      </c>
      <c r="J12991" s="185" t="s">
        <v>938</v>
      </c>
      <c r="K12991" s="185" t="s">
        <v>115</v>
      </c>
      <c r="L12991" s="193">
        <v>0.129</v>
      </c>
      <c r="M12991" s="193" t="s">
        <v>938</v>
      </c>
      <c r="N12991" s="193" t="s">
        <v>1922</v>
      </c>
    </row>
    <row r="12992" spans="1:14" x14ac:dyDescent="0.25">
      <c r="A12992" s="181">
        <v>1395</v>
      </c>
      <c r="B12992" s="247" t="str">
        <f>IF(AND(A12992&lt;&gt;"",ISNUMBER(A12992)),VLOOKUP(A12992,Studies!A:BR,2,FALSE),"")</f>
        <v>Varhe 1996c</v>
      </c>
      <c r="C12992" s="248" t="str">
        <f>IF(AND(A12992&lt;&gt;"",ISNUMBER(A12992)),VLOOKUP(A12992,Studies!A:BR,3,FALSE),"")</f>
        <v>https://pubmed.ncbi.nlm.nih.gov/8904618/</v>
      </c>
      <c r="D12992" s="248" t="str">
        <f>IF(AND(A12992&lt;&gt;"",ISNUMBER(A12992)),VLOOKUP(A12992,Studies!A:BR,4,FALSE),"")</f>
        <v xml:space="preserve">Triazolam with perpetrator fluconazole 100mg </v>
      </c>
      <c r="E12992" s="248" t="str">
        <f>IF(AND(A12992&lt;&gt;"",ISNUMBER(A12992)),VLOOKUP(A12992,Studies!A:BR,5,FALSE),"")</f>
        <v>Triazolam</v>
      </c>
      <c r="F12992" s="249" t="str">
        <f>IF(AND(A12992&lt;&gt;"",ISNUMBER(A12992)),VLOOKUP(A12992,Studies!A:BR,6,FALSE),"")</f>
        <v>Plasma</v>
      </c>
      <c r="G12992" s="265">
        <v>80</v>
      </c>
      <c r="H12992" s="192" t="s">
        <v>59</v>
      </c>
      <c r="I12992" s="185">
        <v>1.18</v>
      </c>
      <c r="J12992" s="185" t="s">
        <v>938</v>
      </c>
      <c r="K12992" s="185" t="s">
        <v>115</v>
      </c>
      <c r="L12992" s="193">
        <v>0.13900000000000001</v>
      </c>
      <c r="M12992" s="193" t="s">
        <v>938</v>
      </c>
      <c r="N12992" s="193" t="s">
        <v>1922</v>
      </c>
    </row>
    <row r="12993" spans="1:14" x14ac:dyDescent="0.25">
      <c r="A12993" s="181">
        <v>1395</v>
      </c>
      <c r="B12993" s="247" t="str">
        <f>IF(AND(A12993&lt;&gt;"",ISNUMBER(A12993)),VLOOKUP(A12993,Studies!A:BR,2,FALSE),"")</f>
        <v>Varhe 1996c</v>
      </c>
      <c r="C12993" s="248" t="str">
        <f>IF(AND(A12993&lt;&gt;"",ISNUMBER(A12993)),VLOOKUP(A12993,Studies!A:BR,3,FALSE),"")</f>
        <v>https://pubmed.ncbi.nlm.nih.gov/8904618/</v>
      </c>
      <c r="D12993" s="248" t="str">
        <f>IF(AND(A12993&lt;&gt;"",ISNUMBER(A12993)),VLOOKUP(A12993,Studies!A:BR,4,FALSE),"")</f>
        <v xml:space="preserve">Triazolam with perpetrator fluconazole 100mg </v>
      </c>
      <c r="E12993" s="248" t="str">
        <f>IF(AND(A12993&lt;&gt;"",ISNUMBER(A12993)),VLOOKUP(A12993,Studies!A:BR,5,FALSE),"")</f>
        <v>Triazolam</v>
      </c>
      <c r="F12993" s="249" t="str">
        <f>IF(AND(A12993&lt;&gt;"",ISNUMBER(A12993)),VLOOKUP(A12993,Studies!A:BR,6,FALSE),"")</f>
        <v>Plasma</v>
      </c>
      <c r="G12993" s="265">
        <v>91</v>
      </c>
      <c r="H12993" s="192" t="s">
        <v>59</v>
      </c>
      <c r="I12993" s="185">
        <v>0.23799999999999999</v>
      </c>
      <c r="J12993" s="185" t="s">
        <v>938</v>
      </c>
      <c r="K12993" s="185" t="s">
        <v>115</v>
      </c>
      <c r="L12993" s="193">
        <v>0</v>
      </c>
      <c r="M12993" s="193" t="s">
        <v>938</v>
      </c>
      <c r="N12993" s="193" t="s">
        <v>1922</v>
      </c>
    </row>
    <row r="12994" spans="1:14" x14ac:dyDescent="0.25">
      <c r="A12994" s="30">
        <v>1396</v>
      </c>
      <c r="B12994" s="247" t="str">
        <f>IF(AND(A12994&lt;&gt;"",ISNUMBER(A12994)),VLOOKUP(A12994,Studies!A:BR,2,FALSE),"")</f>
        <v>Varhe 1996c</v>
      </c>
      <c r="C12994" s="248" t="str">
        <f>IF(AND(A12994&lt;&gt;"",ISNUMBER(A12994)),VLOOKUP(A12994,Studies!A:BR,3,FALSE),"")</f>
        <v>https://pubmed.ncbi.nlm.nih.gov/8904618/</v>
      </c>
      <c r="D12994" s="248" t="str">
        <f>IF(AND(A12994&lt;&gt;"",ISNUMBER(A12994)),VLOOKUP(A12994,Studies!A:BR,4,FALSE),"")</f>
        <v xml:space="preserve">Triazolam with perpetrator fluconazole 200mg </v>
      </c>
      <c r="E12994" s="248" t="str">
        <f>IF(AND(A12994&lt;&gt;"",ISNUMBER(A12994)),VLOOKUP(A12994,Studies!A:BR,5,FALSE),"")</f>
        <v>Triazolam</v>
      </c>
      <c r="F12994" s="249" t="str">
        <f>IF(AND(A12994&lt;&gt;"",ISNUMBER(A12994)),VLOOKUP(A12994,Studies!A:BR,6,FALSE),"")</f>
        <v>Plasma</v>
      </c>
      <c r="G12994" s="265">
        <v>73</v>
      </c>
      <c r="H12994" s="192" t="s">
        <v>59</v>
      </c>
      <c r="I12994" s="185">
        <v>0</v>
      </c>
      <c r="J12994" s="185" t="s">
        <v>938</v>
      </c>
      <c r="K12994" s="185" t="s">
        <v>115</v>
      </c>
      <c r="L12994" s="193">
        <v>0</v>
      </c>
      <c r="M12994" s="193" t="s">
        <v>938</v>
      </c>
      <c r="N12994" s="193" t="s">
        <v>1922</v>
      </c>
    </row>
    <row r="12995" spans="1:14" x14ac:dyDescent="0.25">
      <c r="A12995" s="30">
        <v>1396</v>
      </c>
      <c r="B12995" s="247" t="str">
        <f>IF(AND(A12995&lt;&gt;"",ISNUMBER(A12995)),VLOOKUP(A12995,Studies!A:BR,2,FALSE),"")</f>
        <v>Varhe 1996c</v>
      </c>
      <c r="C12995" s="248" t="str">
        <f>IF(AND(A12995&lt;&gt;"",ISNUMBER(A12995)),VLOOKUP(A12995,Studies!A:BR,3,FALSE),"")</f>
        <v>https://pubmed.ncbi.nlm.nih.gov/8904618/</v>
      </c>
      <c r="D12995" s="248" t="str">
        <f>IF(AND(A12995&lt;&gt;"",ISNUMBER(A12995)),VLOOKUP(A12995,Studies!A:BR,4,FALSE),"")</f>
        <v xml:space="preserve">Triazolam with perpetrator fluconazole 200mg </v>
      </c>
      <c r="E12995" s="248" t="str">
        <f>IF(AND(A12995&lt;&gt;"",ISNUMBER(A12995)),VLOOKUP(A12995,Studies!A:BR,5,FALSE),"")</f>
        <v>Triazolam</v>
      </c>
      <c r="F12995" s="249" t="str">
        <f>IF(AND(A12995&lt;&gt;"",ISNUMBER(A12995)),VLOOKUP(A12995,Studies!A:BR,6,FALSE),"")</f>
        <v>Plasma</v>
      </c>
      <c r="G12995" s="265">
        <v>73.5</v>
      </c>
      <c r="H12995" s="192" t="s">
        <v>59</v>
      </c>
      <c r="I12995" s="185">
        <v>1.51</v>
      </c>
      <c r="J12995" s="185" t="s">
        <v>938</v>
      </c>
      <c r="K12995" s="185" t="s">
        <v>115</v>
      </c>
      <c r="L12995" s="193">
        <v>0.36699999999999999</v>
      </c>
      <c r="M12995" s="193" t="s">
        <v>938</v>
      </c>
      <c r="N12995" s="193" t="s">
        <v>1922</v>
      </c>
    </row>
    <row r="12996" spans="1:14" x14ac:dyDescent="0.25">
      <c r="A12996" s="181">
        <v>1396</v>
      </c>
      <c r="B12996" s="247" t="str">
        <f>IF(AND(A12996&lt;&gt;"",ISNUMBER(A12996)),VLOOKUP(A12996,Studies!A:BR,2,FALSE),"")</f>
        <v>Varhe 1996c</v>
      </c>
      <c r="C12996" s="248" t="str">
        <f>IF(AND(A12996&lt;&gt;"",ISNUMBER(A12996)),VLOOKUP(A12996,Studies!A:BR,3,FALSE),"")</f>
        <v>https://pubmed.ncbi.nlm.nih.gov/8904618/</v>
      </c>
      <c r="D12996" s="248" t="str">
        <f>IF(AND(A12996&lt;&gt;"",ISNUMBER(A12996)),VLOOKUP(A12996,Studies!A:BR,4,FALSE),"")</f>
        <v xml:space="preserve">Triazolam with perpetrator fluconazole 200mg </v>
      </c>
      <c r="E12996" s="248" t="str">
        <f>IF(AND(A12996&lt;&gt;"",ISNUMBER(A12996)),VLOOKUP(A12996,Studies!A:BR,5,FALSE),"")</f>
        <v>Triazolam</v>
      </c>
      <c r="F12996" s="249" t="str">
        <f>IF(AND(A12996&lt;&gt;"",ISNUMBER(A12996)),VLOOKUP(A12996,Studies!A:BR,6,FALSE),"")</f>
        <v>Plasma</v>
      </c>
      <c r="G12996" s="265">
        <v>74</v>
      </c>
      <c r="H12996" s="192" t="s">
        <v>59</v>
      </c>
      <c r="I12996" s="185">
        <v>2.79</v>
      </c>
      <c r="J12996" s="185" t="s">
        <v>938</v>
      </c>
      <c r="K12996" s="185" t="s">
        <v>115</v>
      </c>
      <c r="L12996" s="193">
        <v>0.35699999999999998</v>
      </c>
      <c r="M12996" s="193" t="s">
        <v>938</v>
      </c>
      <c r="N12996" s="193" t="s">
        <v>1922</v>
      </c>
    </row>
    <row r="12997" spans="1:14" x14ac:dyDescent="0.25">
      <c r="A12997" s="181">
        <v>1396</v>
      </c>
      <c r="B12997" s="247" t="str">
        <f>IF(AND(A12997&lt;&gt;"",ISNUMBER(A12997)),VLOOKUP(A12997,Studies!A:BR,2,FALSE),"")</f>
        <v>Varhe 1996c</v>
      </c>
      <c r="C12997" s="248" t="str">
        <f>IF(AND(A12997&lt;&gt;"",ISNUMBER(A12997)),VLOOKUP(A12997,Studies!A:BR,3,FALSE),"")</f>
        <v>https://pubmed.ncbi.nlm.nih.gov/8904618/</v>
      </c>
      <c r="D12997" s="248" t="str">
        <f>IF(AND(A12997&lt;&gt;"",ISNUMBER(A12997)),VLOOKUP(A12997,Studies!A:BR,4,FALSE),"")</f>
        <v xml:space="preserve">Triazolam with perpetrator fluconazole 200mg </v>
      </c>
      <c r="E12997" s="248" t="str">
        <f>IF(AND(A12997&lt;&gt;"",ISNUMBER(A12997)),VLOOKUP(A12997,Studies!A:BR,5,FALSE),"")</f>
        <v>Triazolam</v>
      </c>
      <c r="F12997" s="249" t="str">
        <f>IF(AND(A12997&lt;&gt;"",ISNUMBER(A12997)),VLOOKUP(A12997,Studies!A:BR,6,FALSE),"")</f>
        <v>Plasma</v>
      </c>
      <c r="G12997" s="265">
        <v>74.5</v>
      </c>
      <c r="H12997" s="192" t="s">
        <v>59</v>
      </c>
      <c r="I12997" s="185">
        <v>2.93</v>
      </c>
      <c r="J12997" s="185" t="s">
        <v>938</v>
      </c>
      <c r="K12997" s="185" t="s">
        <v>115</v>
      </c>
      <c r="L12997" s="193">
        <v>0.437</v>
      </c>
      <c r="M12997" s="193" t="s">
        <v>938</v>
      </c>
      <c r="N12997" s="193" t="s">
        <v>1922</v>
      </c>
    </row>
    <row r="12998" spans="1:14" x14ac:dyDescent="0.25">
      <c r="A12998" s="181">
        <v>1396</v>
      </c>
      <c r="B12998" s="247" t="str">
        <f>IF(AND(A12998&lt;&gt;"",ISNUMBER(A12998)),VLOOKUP(A12998,Studies!A:BR,2,FALSE),"")</f>
        <v>Varhe 1996c</v>
      </c>
      <c r="C12998" s="248" t="str">
        <f>IF(AND(A12998&lt;&gt;"",ISNUMBER(A12998)),VLOOKUP(A12998,Studies!A:BR,3,FALSE),"")</f>
        <v>https://pubmed.ncbi.nlm.nih.gov/8904618/</v>
      </c>
      <c r="D12998" s="248" t="str">
        <f>IF(AND(A12998&lt;&gt;"",ISNUMBER(A12998)),VLOOKUP(A12998,Studies!A:BR,4,FALSE),"")</f>
        <v xml:space="preserve">Triazolam with perpetrator fluconazole 200mg </v>
      </c>
      <c r="E12998" s="248" t="str">
        <f>IF(AND(A12998&lt;&gt;"",ISNUMBER(A12998)),VLOOKUP(A12998,Studies!A:BR,5,FALSE),"")</f>
        <v>Triazolam</v>
      </c>
      <c r="F12998" s="249" t="str">
        <f>IF(AND(A12998&lt;&gt;"",ISNUMBER(A12998)),VLOOKUP(A12998,Studies!A:BR,6,FALSE),"")</f>
        <v>Plasma</v>
      </c>
      <c r="G12998" s="265">
        <v>75</v>
      </c>
      <c r="H12998" s="192" t="s">
        <v>59</v>
      </c>
      <c r="I12998" s="185">
        <v>3.09</v>
      </c>
      <c r="J12998" s="185" t="s">
        <v>938</v>
      </c>
      <c r="K12998" s="185" t="s">
        <v>115</v>
      </c>
      <c r="L12998" s="193">
        <v>0.47599999999999998</v>
      </c>
      <c r="M12998" s="193" t="s">
        <v>938</v>
      </c>
      <c r="N12998" s="193" t="s">
        <v>1922</v>
      </c>
    </row>
    <row r="12999" spans="1:14" x14ac:dyDescent="0.25">
      <c r="A12999" s="181">
        <v>1396</v>
      </c>
      <c r="B12999" s="247" t="str">
        <f>IF(AND(A12999&lt;&gt;"",ISNUMBER(A12999)),VLOOKUP(A12999,Studies!A:BR,2,FALSE),"")</f>
        <v>Varhe 1996c</v>
      </c>
      <c r="C12999" s="248" t="str">
        <f>IF(AND(A12999&lt;&gt;"",ISNUMBER(A12999)),VLOOKUP(A12999,Studies!A:BR,3,FALSE),"")</f>
        <v>https://pubmed.ncbi.nlm.nih.gov/8904618/</v>
      </c>
      <c r="D12999" s="248" t="str">
        <f>IF(AND(A12999&lt;&gt;"",ISNUMBER(A12999)),VLOOKUP(A12999,Studies!A:BR,4,FALSE),"")</f>
        <v xml:space="preserve">Triazolam with perpetrator fluconazole 200mg </v>
      </c>
      <c r="E12999" s="248" t="str">
        <f>IF(AND(A12999&lt;&gt;"",ISNUMBER(A12999)),VLOOKUP(A12999,Studies!A:BR,5,FALSE),"")</f>
        <v>Triazolam</v>
      </c>
      <c r="F12999" s="249" t="str">
        <f>IF(AND(A12999&lt;&gt;"",ISNUMBER(A12999)),VLOOKUP(A12999,Studies!A:BR,6,FALSE),"")</f>
        <v>Plasma</v>
      </c>
      <c r="G12999" s="265">
        <v>76</v>
      </c>
      <c r="H12999" s="192" t="s">
        <v>59</v>
      </c>
      <c r="I12999" s="185">
        <v>3.1</v>
      </c>
      <c r="J12999" s="185" t="s">
        <v>938</v>
      </c>
      <c r="K12999" s="185" t="s">
        <v>115</v>
      </c>
      <c r="L12999" s="193">
        <v>0.38700000000000001</v>
      </c>
      <c r="M12999" s="193" t="s">
        <v>938</v>
      </c>
      <c r="N12999" s="193" t="s">
        <v>1922</v>
      </c>
    </row>
    <row r="13000" spans="1:14" x14ac:dyDescent="0.25">
      <c r="A13000" s="181">
        <v>1396</v>
      </c>
      <c r="B13000" s="247" t="str">
        <f>IF(AND(A13000&lt;&gt;"",ISNUMBER(A13000)),VLOOKUP(A13000,Studies!A:BR,2,FALSE),"")</f>
        <v>Varhe 1996c</v>
      </c>
      <c r="C13000" s="248" t="str">
        <f>IF(AND(A13000&lt;&gt;"",ISNUMBER(A13000)),VLOOKUP(A13000,Studies!A:BR,3,FALSE),"")</f>
        <v>https://pubmed.ncbi.nlm.nih.gov/8904618/</v>
      </c>
      <c r="D13000" s="248" t="str">
        <f>IF(AND(A13000&lt;&gt;"",ISNUMBER(A13000)),VLOOKUP(A13000,Studies!A:BR,4,FALSE),"")</f>
        <v xml:space="preserve">Triazolam with perpetrator fluconazole 200mg </v>
      </c>
      <c r="E13000" s="248" t="str">
        <f>IF(AND(A13000&lt;&gt;"",ISNUMBER(A13000)),VLOOKUP(A13000,Studies!A:BR,5,FALSE),"")</f>
        <v>Triazolam</v>
      </c>
      <c r="F13000" s="249" t="str">
        <f>IF(AND(A13000&lt;&gt;"",ISNUMBER(A13000)),VLOOKUP(A13000,Studies!A:BR,6,FALSE),"")</f>
        <v>Plasma</v>
      </c>
      <c r="G13000" s="265">
        <v>77</v>
      </c>
      <c r="H13000" s="192" t="s">
        <v>59</v>
      </c>
      <c r="I13000" s="185">
        <v>2.85</v>
      </c>
      <c r="J13000" s="185" t="s">
        <v>938</v>
      </c>
      <c r="K13000" s="185" t="s">
        <v>115</v>
      </c>
      <c r="L13000" s="193">
        <v>0.40699999999999997</v>
      </c>
      <c r="M13000" s="193" t="s">
        <v>938</v>
      </c>
      <c r="N13000" s="193" t="s">
        <v>1922</v>
      </c>
    </row>
    <row r="13001" spans="1:14" x14ac:dyDescent="0.25">
      <c r="A13001" s="181">
        <v>1396</v>
      </c>
      <c r="B13001" s="247" t="str">
        <f>IF(AND(A13001&lt;&gt;"",ISNUMBER(A13001)),VLOOKUP(A13001,Studies!A:BR,2,FALSE),"")</f>
        <v>Varhe 1996c</v>
      </c>
      <c r="C13001" s="248" t="str">
        <f>IF(AND(A13001&lt;&gt;"",ISNUMBER(A13001)),VLOOKUP(A13001,Studies!A:BR,3,FALSE),"")</f>
        <v>https://pubmed.ncbi.nlm.nih.gov/8904618/</v>
      </c>
      <c r="D13001" s="248" t="str">
        <f>IF(AND(A13001&lt;&gt;"",ISNUMBER(A13001)),VLOOKUP(A13001,Studies!A:BR,4,FALSE),"")</f>
        <v xml:space="preserve">Triazolam with perpetrator fluconazole 200mg </v>
      </c>
      <c r="E13001" s="248" t="str">
        <f>IF(AND(A13001&lt;&gt;"",ISNUMBER(A13001)),VLOOKUP(A13001,Studies!A:BR,5,FALSE),"")</f>
        <v>Triazolam</v>
      </c>
      <c r="F13001" s="249" t="str">
        <f>IF(AND(A13001&lt;&gt;"",ISNUMBER(A13001)),VLOOKUP(A13001,Studies!A:BR,6,FALSE),"")</f>
        <v>Plasma</v>
      </c>
      <c r="G13001" s="265">
        <v>78</v>
      </c>
      <c r="H13001" s="192" t="s">
        <v>59</v>
      </c>
      <c r="I13001" s="185">
        <v>2.57</v>
      </c>
      <c r="J13001" s="185" t="s">
        <v>938</v>
      </c>
      <c r="K13001" s="185" t="s">
        <v>115</v>
      </c>
      <c r="L13001" s="193">
        <v>0.27800000000000002</v>
      </c>
      <c r="M13001" s="193" t="s">
        <v>938</v>
      </c>
      <c r="N13001" s="193" t="s">
        <v>1922</v>
      </c>
    </row>
    <row r="13002" spans="1:14" x14ac:dyDescent="0.25">
      <c r="A13002" s="181">
        <v>1396</v>
      </c>
      <c r="B13002" s="247" t="str">
        <f>IF(AND(A13002&lt;&gt;"",ISNUMBER(A13002)),VLOOKUP(A13002,Studies!A:BR,2,FALSE),"")</f>
        <v>Varhe 1996c</v>
      </c>
      <c r="C13002" s="248" t="str">
        <f>IF(AND(A13002&lt;&gt;"",ISNUMBER(A13002)),VLOOKUP(A13002,Studies!A:BR,3,FALSE),"")</f>
        <v>https://pubmed.ncbi.nlm.nih.gov/8904618/</v>
      </c>
      <c r="D13002" s="248" t="str">
        <f>IF(AND(A13002&lt;&gt;"",ISNUMBER(A13002)),VLOOKUP(A13002,Studies!A:BR,4,FALSE),"")</f>
        <v xml:space="preserve">Triazolam with perpetrator fluconazole 200mg </v>
      </c>
      <c r="E13002" s="248" t="str">
        <f>IF(AND(A13002&lt;&gt;"",ISNUMBER(A13002)),VLOOKUP(A13002,Studies!A:BR,5,FALSE),"")</f>
        <v>Triazolam</v>
      </c>
      <c r="F13002" s="249" t="str">
        <f>IF(AND(A13002&lt;&gt;"",ISNUMBER(A13002)),VLOOKUP(A13002,Studies!A:BR,6,FALSE),"")</f>
        <v>Plasma</v>
      </c>
      <c r="G13002" s="265">
        <v>79</v>
      </c>
      <c r="H13002" s="192" t="s">
        <v>59</v>
      </c>
      <c r="I13002" s="185">
        <v>2.37</v>
      </c>
      <c r="J13002" s="185" t="s">
        <v>938</v>
      </c>
      <c r="K13002" s="185" t="s">
        <v>115</v>
      </c>
      <c r="L13002" s="193">
        <v>0.308</v>
      </c>
      <c r="M13002" s="193" t="s">
        <v>938</v>
      </c>
      <c r="N13002" s="193" t="s">
        <v>1922</v>
      </c>
    </row>
    <row r="13003" spans="1:14" x14ac:dyDescent="0.25">
      <c r="A13003" s="181">
        <v>1396</v>
      </c>
      <c r="B13003" s="247" t="str">
        <f>IF(AND(A13003&lt;&gt;"",ISNUMBER(A13003)),VLOOKUP(A13003,Studies!A:BR,2,FALSE),"")</f>
        <v>Varhe 1996c</v>
      </c>
      <c r="C13003" s="248" t="str">
        <f>IF(AND(A13003&lt;&gt;"",ISNUMBER(A13003)),VLOOKUP(A13003,Studies!A:BR,3,FALSE),"")</f>
        <v>https://pubmed.ncbi.nlm.nih.gov/8904618/</v>
      </c>
      <c r="D13003" s="248" t="str">
        <f>IF(AND(A13003&lt;&gt;"",ISNUMBER(A13003)),VLOOKUP(A13003,Studies!A:BR,4,FALSE),"")</f>
        <v xml:space="preserve">Triazolam with perpetrator fluconazole 200mg </v>
      </c>
      <c r="E13003" s="248" t="str">
        <f>IF(AND(A13003&lt;&gt;"",ISNUMBER(A13003)),VLOOKUP(A13003,Studies!A:BR,5,FALSE),"")</f>
        <v>Triazolam</v>
      </c>
      <c r="F13003" s="249" t="str">
        <f>IF(AND(A13003&lt;&gt;"",ISNUMBER(A13003)),VLOOKUP(A13003,Studies!A:BR,6,FALSE),"")</f>
        <v>Plasma</v>
      </c>
      <c r="G13003" s="265">
        <v>80</v>
      </c>
      <c r="H13003" s="192" t="s">
        <v>59</v>
      </c>
      <c r="I13003" s="185">
        <v>2.17</v>
      </c>
      <c r="J13003" s="185" t="s">
        <v>938</v>
      </c>
      <c r="K13003" s="185" t="s">
        <v>115</v>
      </c>
      <c r="L13003" s="193">
        <v>0.27800000000000002</v>
      </c>
      <c r="M13003" s="193" t="s">
        <v>938</v>
      </c>
      <c r="N13003" s="193" t="s">
        <v>1922</v>
      </c>
    </row>
    <row r="13004" spans="1:14" x14ac:dyDescent="0.25">
      <c r="A13004" s="181">
        <v>1396</v>
      </c>
      <c r="B13004" s="247" t="str">
        <f>IF(AND(A13004&lt;&gt;"",ISNUMBER(A13004)),VLOOKUP(A13004,Studies!A:BR,2,FALSE),"")</f>
        <v>Varhe 1996c</v>
      </c>
      <c r="C13004" s="248" t="str">
        <f>IF(AND(A13004&lt;&gt;"",ISNUMBER(A13004)),VLOOKUP(A13004,Studies!A:BR,3,FALSE),"")</f>
        <v>https://pubmed.ncbi.nlm.nih.gov/8904618/</v>
      </c>
      <c r="D13004" s="248" t="str">
        <f>IF(AND(A13004&lt;&gt;"",ISNUMBER(A13004)),VLOOKUP(A13004,Studies!A:BR,4,FALSE),"")</f>
        <v xml:space="preserve">Triazolam with perpetrator fluconazole 200mg </v>
      </c>
      <c r="E13004" s="248" t="str">
        <f>IF(AND(A13004&lt;&gt;"",ISNUMBER(A13004)),VLOOKUP(A13004,Studies!A:BR,5,FALSE),"")</f>
        <v>Triazolam</v>
      </c>
      <c r="F13004" s="249" t="str">
        <f>IF(AND(A13004&lt;&gt;"",ISNUMBER(A13004)),VLOOKUP(A13004,Studies!A:BR,6,FALSE),"")</f>
        <v>Plasma</v>
      </c>
      <c r="G13004" s="265">
        <v>91</v>
      </c>
      <c r="H13004" s="192" t="s">
        <v>59</v>
      </c>
      <c r="I13004" s="185">
        <v>0.71499999999999997</v>
      </c>
      <c r="J13004" s="185" t="s">
        <v>938</v>
      </c>
      <c r="K13004" s="185" t="s">
        <v>115</v>
      </c>
      <c r="L13004" s="193">
        <v>9.9199999999999997E-2</v>
      </c>
      <c r="M13004" s="193" t="s">
        <v>938</v>
      </c>
      <c r="N13004" s="193" t="s">
        <v>1922</v>
      </c>
    </row>
    <row r="13005" spans="1:14" x14ac:dyDescent="0.25">
      <c r="A13005" s="30">
        <v>1397</v>
      </c>
      <c r="B13005" s="247" t="str">
        <f>IF(AND(A13005&lt;&gt;"",ISNUMBER(A13005)),VLOOKUP(A13005,Studies!A:BR,2,FALSE),"")</f>
        <v>Palkama 1998</v>
      </c>
      <c r="C13005" s="248" t="str">
        <f>IF(AND(A13005&lt;&gt;"",ISNUMBER(A13005)),VLOOKUP(A13005,Studies!A:BR,3,FALSE),"")</f>
        <v>https://pubmed.ncbi.nlm.nih.gov/9661572/</v>
      </c>
      <c r="D13005" s="248" t="str">
        <f>IF(AND(A13005&lt;&gt;"",ISNUMBER(A13005)),VLOOKUP(A13005,Studies!A:BR,4,FALSE),"")</f>
        <v>Alfentanil placebo</v>
      </c>
      <c r="E13005" s="248" t="str">
        <f>IF(AND(A13005&lt;&gt;"",ISNUMBER(A13005)),VLOOKUP(A13005,Studies!A:BR,5,FALSE),"")</f>
        <v>Alfentanil</v>
      </c>
      <c r="F13005" s="249" t="str">
        <f>IF(AND(A13005&lt;&gt;"",ISNUMBER(A13005)),VLOOKUP(A13005,Studies!A:BR,6,FALSE),"")</f>
        <v>Plasma</v>
      </c>
      <c r="G13005" s="265">
        <v>1.25</v>
      </c>
      <c r="H13005" s="192" t="s">
        <v>59</v>
      </c>
      <c r="I13005" s="185">
        <v>65.900000000000006</v>
      </c>
      <c r="J13005" s="185" t="s">
        <v>938</v>
      </c>
      <c r="K13005" s="185" t="s">
        <v>115</v>
      </c>
    </row>
    <row r="13006" spans="1:14" x14ac:dyDescent="0.25">
      <c r="A13006" s="181">
        <v>1397</v>
      </c>
      <c r="B13006" s="247" t="str">
        <f>IF(AND(A13006&lt;&gt;"",ISNUMBER(A13006)),VLOOKUP(A13006,Studies!A:BR,2,FALSE),"")</f>
        <v>Palkama 1998</v>
      </c>
      <c r="C13006" s="248" t="str">
        <f>IF(AND(A13006&lt;&gt;"",ISNUMBER(A13006)),VLOOKUP(A13006,Studies!A:BR,3,FALSE),"")</f>
        <v>https://pubmed.ncbi.nlm.nih.gov/9661572/</v>
      </c>
      <c r="D13006" s="248" t="str">
        <f>IF(AND(A13006&lt;&gt;"",ISNUMBER(A13006)),VLOOKUP(A13006,Studies!A:BR,4,FALSE),"")</f>
        <v>Alfentanil placebo</v>
      </c>
      <c r="E13006" s="248" t="str">
        <f>IF(AND(A13006&lt;&gt;"",ISNUMBER(A13006)),VLOOKUP(A13006,Studies!A:BR,5,FALSE),"")</f>
        <v>Alfentanil</v>
      </c>
      <c r="F13006" s="249" t="str">
        <f>IF(AND(A13006&lt;&gt;"",ISNUMBER(A13006)),VLOOKUP(A13006,Studies!A:BR,6,FALSE),"")</f>
        <v>Plasma</v>
      </c>
      <c r="G13006" s="265">
        <v>1.5</v>
      </c>
      <c r="H13006" s="192" t="s">
        <v>59</v>
      </c>
      <c r="I13006" s="185">
        <v>51.1</v>
      </c>
      <c r="J13006" s="185" t="s">
        <v>938</v>
      </c>
      <c r="K13006" s="185" t="s">
        <v>115</v>
      </c>
    </row>
    <row r="13007" spans="1:14" x14ac:dyDescent="0.25">
      <c r="A13007" s="181">
        <v>1397</v>
      </c>
      <c r="B13007" s="247" t="str">
        <f>IF(AND(A13007&lt;&gt;"",ISNUMBER(A13007)),VLOOKUP(A13007,Studies!A:BR,2,FALSE),"")</f>
        <v>Palkama 1998</v>
      </c>
      <c r="C13007" s="248" t="str">
        <f>IF(AND(A13007&lt;&gt;"",ISNUMBER(A13007)),VLOOKUP(A13007,Studies!A:BR,3,FALSE),"")</f>
        <v>https://pubmed.ncbi.nlm.nih.gov/9661572/</v>
      </c>
      <c r="D13007" s="248" t="str">
        <f>IF(AND(A13007&lt;&gt;"",ISNUMBER(A13007)),VLOOKUP(A13007,Studies!A:BR,4,FALSE),"")</f>
        <v>Alfentanil placebo</v>
      </c>
      <c r="E13007" s="248" t="str">
        <f>IF(AND(A13007&lt;&gt;"",ISNUMBER(A13007)),VLOOKUP(A13007,Studies!A:BR,5,FALSE),"")</f>
        <v>Alfentanil</v>
      </c>
      <c r="F13007" s="249" t="str">
        <f>IF(AND(A13007&lt;&gt;"",ISNUMBER(A13007)),VLOOKUP(A13007,Studies!A:BR,6,FALSE),"")</f>
        <v>Plasma</v>
      </c>
      <c r="G13007" s="265">
        <v>2</v>
      </c>
      <c r="H13007" s="192" t="s">
        <v>59</v>
      </c>
      <c r="I13007" s="185">
        <v>35</v>
      </c>
      <c r="J13007" s="185" t="s">
        <v>938</v>
      </c>
      <c r="K13007" s="185" t="s">
        <v>115</v>
      </c>
    </row>
    <row r="13008" spans="1:14" x14ac:dyDescent="0.25">
      <c r="A13008" s="181">
        <v>1397</v>
      </c>
      <c r="B13008" s="247" t="str">
        <f>IF(AND(A13008&lt;&gt;"",ISNUMBER(A13008)),VLOOKUP(A13008,Studies!A:BR,2,FALSE),"")</f>
        <v>Palkama 1998</v>
      </c>
      <c r="C13008" s="248" t="str">
        <f>IF(AND(A13008&lt;&gt;"",ISNUMBER(A13008)),VLOOKUP(A13008,Studies!A:BR,3,FALSE),"")</f>
        <v>https://pubmed.ncbi.nlm.nih.gov/9661572/</v>
      </c>
      <c r="D13008" s="248" t="str">
        <f>IF(AND(A13008&lt;&gt;"",ISNUMBER(A13008)),VLOOKUP(A13008,Studies!A:BR,4,FALSE),"")</f>
        <v>Alfentanil placebo</v>
      </c>
      <c r="E13008" s="248" t="str">
        <f>IF(AND(A13008&lt;&gt;"",ISNUMBER(A13008)),VLOOKUP(A13008,Studies!A:BR,5,FALSE),"")</f>
        <v>Alfentanil</v>
      </c>
      <c r="F13008" s="249" t="str">
        <f>IF(AND(A13008&lt;&gt;"",ISNUMBER(A13008)),VLOOKUP(A13008,Studies!A:BR,6,FALSE),"")</f>
        <v>Plasma</v>
      </c>
      <c r="G13008" s="265">
        <v>2.5</v>
      </c>
      <c r="H13008" s="192" t="s">
        <v>59</v>
      </c>
      <c r="I13008" s="185">
        <v>25.7</v>
      </c>
      <c r="J13008" s="185" t="s">
        <v>938</v>
      </c>
      <c r="K13008" s="185" t="s">
        <v>115</v>
      </c>
    </row>
    <row r="13009" spans="1:11" x14ac:dyDescent="0.25">
      <c r="A13009" s="181">
        <v>1397</v>
      </c>
      <c r="B13009" s="247" t="str">
        <f>IF(AND(A13009&lt;&gt;"",ISNUMBER(A13009)),VLOOKUP(A13009,Studies!A:BR,2,FALSE),"")</f>
        <v>Palkama 1998</v>
      </c>
      <c r="C13009" s="248" t="str">
        <f>IF(AND(A13009&lt;&gt;"",ISNUMBER(A13009)),VLOOKUP(A13009,Studies!A:BR,3,FALSE),"")</f>
        <v>https://pubmed.ncbi.nlm.nih.gov/9661572/</v>
      </c>
      <c r="D13009" s="248" t="str">
        <f>IF(AND(A13009&lt;&gt;"",ISNUMBER(A13009)),VLOOKUP(A13009,Studies!A:BR,4,FALSE),"")</f>
        <v>Alfentanil placebo</v>
      </c>
      <c r="E13009" s="248" t="str">
        <f>IF(AND(A13009&lt;&gt;"",ISNUMBER(A13009)),VLOOKUP(A13009,Studies!A:BR,5,FALSE),"")</f>
        <v>Alfentanil</v>
      </c>
      <c r="F13009" s="249" t="str">
        <f>IF(AND(A13009&lt;&gt;"",ISNUMBER(A13009)),VLOOKUP(A13009,Studies!A:BR,6,FALSE),"")</f>
        <v>Plasma</v>
      </c>
      <c r="G13009" s="265">
        <v>3</v>
      </c>
      <c r="H13009" s="192" t="s">
        <v>59</v>
      </c>
      <c r="I13009" s="185">
        <v>21.5</v>
      </c>
      <c r="J13009" s="185" t="s">
        <v>938</v>
      </c>
      <c r="K13009" s="185" t="s">
        <v>115</v>
      </c>
    </row>
    <row r="13010" spans="1:11" x14ac:dyDescent="0.25">
      <c r="A13010" s="181">
        <v>1397</v>
      </c>
      <c r="B13010" s="247" t="str">
        <f>IF(AND(A13010&lt;&gt;"",ISNUMBER(A13010)),VLOOKUP(A13010,Studies!A:BR,2,FALSE),"")</f>
        <v>Palkama 1998</v>
      </c>
      <c r="C13010" s="248" t="str">
        <f>IF(AND(A13010&lt;&gt;"",ISNUMBER(A13010)),VLOOKUP(A13010,Studies!A:BR,3,FALSE),"")</f>
        <v>https://pubmed.ncbi.nlm.nih.gov/9661572/</v>
      </c>
      <c r="D13010" s="248" t="str">
        <f>IF(AND(A13010&lt;&gt;"",ISNUMBER(A13010)),VLOOKUP(A13010,Studies!A:BR,4,FALSE),"")</f>
        <v>Alfentanil placebo</v>
      </c>
      <c r="E13010" s="248" t="str">
        <f>IF(AND(A13010&lt;&gt;"",ISNUMBER(A13010)),VLOOKUP(A13010,Studies!A:BR,5,FALSE),"")</f>
        <v>Alfentanil</v>
      </c>
      <c r="F13010" s="249" t="str">
        <f>IF(AND(A13010&lt;&gt;"",ISNUMBER(A13010)),VLOOKUP(A13010,Studies!A:BR,6,FALSE),"")</f>
        <v>Plasma</v>
      </c>
      <c r="G13010" s="265">
        <v>4</v>
      </c>
      <c r="H13010" s="192" t="s">
        <v>59</v>
      </c>
      <c r="I13010" s="185">
        <v>14.2</v>
      </c>
      <c r="J13010" s="185" t="s">
        <v>938</v>
      </c>
      <c r="K13010" s="185" t="s">
        <v>115</v>
      </c>
    </row>
    <row r="13011" spans="1:11" x14ac:dyDescent="0.25">
      <c r="A13011" s="181">
        <v>1397</v>
      </c>
      <c r="B13011" s="247" t="str">
        <f>IF(AND(A13011&lt;&gt;"",ISNUMBER(A13011)),VLOOKUP(A13011,Studies!A:BR,2,FALSE),"")</f>
        <v>Palkama 1998</v>
      </c>
      <c r="C13011" s="248" t="str">
        <f>IF(AND(A13011&lt;&gt;"",ISNUMBER(A13011)),VLOOKUP(A13011,Studies!A:BR,3,FALSE),"")</f>
        <v>https://pubmed.ncbi.nlm.nih.gov/9661572/</v>
      </c>
      <c r="D13011" s="248" t="str">
        <f>IF(AND(A13011&lt;&gt;"",ISNUMBER(A13011)),VLOOKUP(A13011,Studies!A:BR,4,FALSE),"")</f>
        <v>Alfentanil placebo</v>
      </c>
      <c r="E13011" s="248" t="str">
        <f>IF(AND(A13011&lt;&gt;"",ISNUMBER(A13011)),VLOOKUP(A13011,Studies!A:BR,5,FALSE),"")</f>
        <v>Alfentanil</v>
      </c>
      <c r="F13011" s="249" t="str">
        <f>IF(AND(A13011&lt;&gt;"",ISNUMBER(A13011)),VLOOKUP(A13011,Studies!A:BR,6,FALSE),"")</f>
        <v>Plasma</v>
      </c>
      <c r="G13011" s="265">
        <v>5</v>
      </c>
      <c r="H13011" s="192" t="s">
        <v>59</v>
      </c>
      <c r="I13011" s="185">
        <v>8.92</v>
      </c>
      <c r="J13011" s="185" t="s">
        <v>938</v>
      </c>
      <c r="K13011" s="185" t="s">
        <v>115</v>
      </c>
    </row>
    <row r="13012" spans="1:11" x14ac:dyDescent="0.25">
      <c r="A13012" s="181">
        <v>1397</v>
      </c>
      <c r="B13012" s="247" t="str">
        <f>IF(AND(A13012&lt;&gt;"",ISNUMBER(A13012)),VLOOKUP(A13012,Studies!A:BR,2,FALSE),"")</f>
        <v>Palkama 1998</v>
      </c>
      <c r="C13012" s="248" t="str">
        <f>IF(AND(A13012&lt;&gt;"",ISNUMBER(A13012)),VLOOKUP(A13012,Studies!A:BR,3,FALSE),"")</f>
        <v>https://pubmed.ncbi.nlm.nih.gov/9661572/</v>
      </c>
      <c r="D13012" s="248" t="str">
        <f>IF(AND(A13012&lt;&gt;"",ISNUMBER(A13012)),VLOOKUP(A13012,Studies!A:BR,4,FALSE),"")</f>
        <v>Alfentanil placebo</v>
      </c>
      <c r="E13012" s="248" t="str">
        <f>IF(AND(A13012&lt;&gt;"",ISNUMBER(A13012)),VLOOKUP(A13012,Studies!A:BR,5,FALSE),"")</f>
        <v>Alfentanil</v>
      </c>
      <c r="F13012" s="249" t="str">
        <f>IF(AND(A13012&lt;&gt;"",ISNUMBER(A13012)),VLOOKUP(A13012,Studies!A:BR,6,FALSE),"")</f>
        <v>Plasma</v>
      </c>
      <c r="G13012" s="265">
        <v>6</v>
      </c>
      <c r="H13012" s="192" t="s">
        <v>59</v>
      </c>
      <c r="I13012" s="185">
        <v>5.8</v>
      </c>
      <c r="J13012" s="185" t="s">
        <v>938</v>
      </c>
      <c r="K13012" s="185" t="s">
        <v>115</v>
      </c>
    </row>
    <row r="13013" spans="1:11" x14ac:dyDescent="0.25">
      <c r="A13013" s="181">
        <v>1397</v>
      </c>
      <c r="B13013" s="247" t="str">
        <f>IF(AND(A13013&lt;&gt;"",ISNUMBER(A13013)),VLOOKUP(A13013,Studies!A:BR,2,FALSE),"")</f>
        <v>Palkama 1998</v>
      </c>
      <c r="C13013" s="248" t="str">
        <f>IF(AND(A13013&lt;&gt;"",ISNUMBER(A13013)),VLOOKUP(A13013,Studies!A:BR,3,FALSE),"")</f>
        <v>https://pubmed.ncbi.nlm.nih.gov/9661572/</v>
      </c>
      <c r="D13013" s="248" t="str">
        <f>IF(AND(A13013&lt;&gt;"",ISNUMBER(A13013)),VLOOKUP(A13013,Studies!A:BR,4,FALSE),"")</f>
        <v>Alfentanil placebo</v>
      </c>
      <c r="E13013" s="248" t="str">
        <f>IF(AND(A13013&lt;&gt;"",ISNUMBER(A13013)),VLOOKUP(A13013,Studies!A:BR,5,FALSE),"")</f>
        <v>Alfentanil</v>
      </c>
      <c r="F13013" s="249" t="str">
        <f>IF(AND(A13013&lt;&gt;"",ISNUMBER(A13013)),VLOOKUP(A13013,Studies!A:BR,6,FALSE),"")</f>
        <v>Plasma</v>
      </c>
      <c r="G13013" s="265">
        <v>7</v>
      </c>
      <c r="H13013" s="192" t="s">
        <v>59</v>
      </c>
      <c r="I13013" s="185">
        <v>3.56</v>
      </c>
      <c r="J13013" s="185" t="s">
        <v>938</v>
      </c>
      <c r="K13013" s="185" t="s">
        <v>115</v>
      </c>
    </row>
    <row r="13014" spans="1:11" x14ac:dyDescent="0.25">
      <c r="A13014" s="181">
        <v>1397</v>
      </c>
      <c r="B13014" s="247" t="str">
        <f>IF(AND(A13014&lt;&gt;"",ISNUMBER(A13014)),VLOOKUP(A13014,Studies!A:BR,2,FALSE),"")</f>
        <v>Palkama 1998</v>
      </c>
      <c r="C13014" s="248" t="str">
        <f>IF(AND(A13014&lt;&gt;"",ISNUMBER(A13014)),VLOOKUP(A13014,Studies!A:BR,3,FALSE),"")</f>
        <v>https://pubmed.ncbi.nlm.nih.gov/9661572/</v>
      </c>
      <c r="D13014" s="248" t="str">
        <f>IF(AND(A13014&lt;&gt;"",ISNUMBER(A13014)),VLOOKUP(A13014,Studies!A:BR,4,FALSE),"")</f>
        <v>Alfentanil placebo</v>
      </c>
      <c r="E13014" s="248" t="str">
        <f>IF(AND(A13014&lt;&gt;"",ISNUMBER(A13014)),VLOOKUP(A13014,Studies!A:BR,5,FALSE),"")</f>
        <v>Alfentanil</v>
      </c>
      <c r="F13014" s="249" t="str">
        <f>IF(AND(A13014&lt;&gt;"",ISNUMBER(A13014)),VLOOKUP(A13014,Studies!A:BR,6,FALSE),"")</f>
        <v>Plasma</v>
      </c>
      <c r="G13014" s="265">
        <v>8</v>
      </c>
      <c r="H13014" s="192" t="s">
        <v>59</v>
      </c>
      <c r="I13014" s="185">
        <v>2.36</v>
      </c>
      <c r="J13014" s="185" t="s">
        <v>938</v>
      </c>
      <c r="K13014" s="185" t="s">
        <v>115</v>
      </c>
    </row>
    <row r="13015" spans="1:11" x14ac:dyDescent="0.25">
      <c r="A13015" s="181">
        <v>1397</v>
      </c>
      <c r="B13015" s="247" t="str">
        <f>IF(AND(A13015&lt;&gt;"",ISNUMBER(A13015)),VLOOKUP(A13015,Studies!A:BR,2,FALSE),"")</f>
        <v>Palkama 1998</v>
      </c>
      <c r="C13015" s="248" t="str">
        <f>IF(AND(A13015&lt;&gt;"",ISNUMBER(A13015)),VLOOKUP(A13015,Studies!A:BR,3,FALSE),"")</f>
        <v>https://pubmed.ncbi.nlm.nih.gov/9661572/</v>
      </c>
      <c r="D13015" s="248" t="str">
        <f>IF(AND(A13015&lt;&gt;"",ISNUMBER(A13015)),VLOOKUP(A13015,Studies!A:BR,4,FALSE),"")</f>
        <v>Alfentanil placebo</v>
      </c>
      <c r="E13015" s="248" t="str">
        <f>IF(AND(A13015&lt;&gt;"",ISNUMBER(A13015)),VLOOKUP(A13015,Studies!A:BR,5,FALSE),"")</f>
        <v>Alfentanil</v>
      </c>
      <c r="F13015" s="249" t="str">
        <f>IF(AND(A13015&lt;&gt;"",ISNUMBER(A13015)),VLOOKUP(A13015,Studies!A:BR,6,FALSE),"")</f>
        <v>Plasma</v>
      </c>
      <c r="G13015" s="265">
        <v>9</v>
      </c>
      <c r="H13015" s="192" t="s">
        <v>59</v>
      </c>
      <c r="I13015" s="185">
        <v>1.37</v>
      </c>
      <c r="J13015" s="185" t="s">
        <v>938</v>
      </c>
      <c r="K13015" s="185" t="s">
        <v>115</v>
      </c>
    </row>
    <row r="13016" spans="1:11" x14ac:dyDescent="0.25">
      <c r="A13016" s="181">
        <v>1397</v>
      </c>
      <c r="B13016" s="247" t="str">
        <f>IF(AND(A13016&lt;&gt;"",ISNUMBER(A13016)),VLOOKUP(A13016,Studies!A:BR,2,FALSE),"")</f>
        <v>Palkama 1998</v>
      </c>
      <c r="C13016" s="248" t="str">
        <f>IF(AND(A13016&lt;&gt;"",ISNUMBER(A13016)),VLOOKUP(A13016,Studies!A:BR,3,FALSE),"")</f>
        <v>https://pubmed.ncbi.nlm.nih.gov/9661572/</v>
      </c>
      <c r="D13016" s="248" t="str">
        <f>IF(AND(A13016&lt;&gt;"",ISNUMBER(A13016)),VLOOKUP(A13016,Studies!A:BR,4,FALSE),"")</f>
        <v>Alfentanil placebo</v>
      </c>
      <c r="E13016" s="248" t="str">
        <f>IF(AND(A13016&lt;&gt;"",ISNUMBER(A13016)),VLOOKUP(A13016,Studies!A:BR,5,FALSE),"")</f>
        <v>Alfentanil</v>
      </c>
      <c r="F13016" s="249" t="str">
        <f>IF(AND(A13016&lt;&gt;"",ISNUMBER(A13016)),VLOOKUP(A13016,Studies!A:BR,6,FALSE),"")</f>
        <v>Plasma</v>
      </c>
      <c r="G13016" s="265">
        <v>10</v>
      </c>
      <c r="H13016" s="192" t="s">
        <v>59</v>
      </c>
      <c r="I13016" s="185">
        <v>0.97799999999999998</v>
      </c>
      <c r="J13016" s="185" t="s">
        <v>938</v>
      </c>
      <c r="K13016" s="185" t="s">
        <v>115</v>
      </c>
    </row>
    <row r="13017" spans="1:11" x14ac:dyDescent="0.25">
      <c r="A13017" s="181">
        <v>1397</v>
      </c>
      <c r="B13017" s="247" t="str">
        <f>IF(AND(A13017&lt;&gt;"",ISNUMBER(A13017)),VLOOKUP(A13017,Studies!A:BR,2,FALSE),"")</f>
        <v>Palkama 1998</v>
      </c>
      <c r="C13017" s="248" t="str">
        <f>IF(AND(A13017&lt;&gt;"",ISNUMBER(A13017)),VLOOKUP(A13017,Studies!A:BR,3,FALSE),"")</f>
        <v>https://pubmed.ncbi.nlm.nih.gov/9661572/</v>
      </c>
      <c r="D13017" s="248" t="str">
        <f>IF(AND(A13017&lt;&gt;"",ISNUMBER(A13017)),VLOOKUP(A13017,Studies!A:BR,4,FALSE),"")</f>
        <v>Alfentanil placebo</v>
      </c>
      <c r="E13017" s="248" t="str">
        <f>IF(AND(A13017&lt;&gt;"",ISNUMBER(A13017)),VLOOKUP(A13017,Studies!A:BR,5,FALSE),"")</f>
        <v>Alfentanil</v>
      </c>
      <c r="F13017" s="249" t="str">
        <f>IF(AND(A13017&lt;&gt;"",ISNUMBER(A13017)),VLOOKUP(A13017,Studies!A:BR,6,FALSE),"")</f>
        <v>Plasma</v>
      </c>
      <c r="G13017" s="265">
        <v>11</v>
      </c>
      <c r="H13017" s="192" t="s">
        <v>59</v>
      </c>
      <c r="I13017" s="185">
        <v>0.77700000000000002</v>
      </c>
      <c r="J13017" s="185" t="s">
        <v>938</v>
      </c>
      <c r="K13017" s="185" t="s">
        <v>115</v>
      </c>
    </row>
    <row r="13018" spans="1:11" x14ac:dyDescent="0.25">
      <c r="A13018" s="30">
        <v>1398</v>
      </c>
      <c r="B13018" s="247" t="str">
        <f>IF(AND(A13018&lt;&gt;"",ISNUMBER(A13018)),VLOOKUP(A13018,Studies!A:BR,2,FALSE),"")</f>
        <v>Palkama 1998</v>
      </c>
      <c r="C13018" s="248" t="str">
        <f>IF(AND(A13018&lt;&gt;"",ISNUMBER(A13018)),VLOOKUP(A13018,Studies!A:BR,3,FALSE),"")</f>
        <v>https://pubmed.ncbi.nlm.nih.gov/9661572/</v>
      </c>
      <c r="D13018" s="248" t="str">
        <f>IF(AND(A13018&lt;&gt;"",ISNUMBER(A13018)),VLOOKUP(A13018,Studies!A:BR,4,FALSE),"")</f>
        <v>Alfentanil with perpetrator fluconazole i.v.</v>
      </c>
      <c r="E13018" s="248" t="str">
        <f>IF(AND(A13018&lt;&gt;"",ISNUMBER(A13018)),VLOOKUP(A13018,Studies!A:BR,5,FALSE),"")</f>
        <v>Alfentanil</v>
      </c>
      <c r="F13018" s="249" t="str">
        <f>IF(AND(A13018&lt;&gt;"",ISNUMBER(A13018)),VLOOKUP(A13018,Studies!A:BR,6,FALSE),"")</f>
        <v>Plasma</v>
      </c>
      <c r="G13018" s="265">
        <v>1.25</v>
      </c>
      <c r="H13018" s="192" t="s">
        <v>59</v>
      </c>
      <c r="I13018" s="185">
        <v>79.099999999999994</v>
      </c>
      <c r="J13018" s="185" t="s">
        <v>938</v>
      </c>
      <c r="K13018" s="185" t="s">
        <v>115</v>
      </c>
    </row>
    <row r="13019" spans="1:11" x14ac:dyDescent="0.25">
      <c r="A13019" s="181">
        <v>1398</v>
      </c>
      <c r="B13019" s="247" t="str">
        <f>IF(AND(A13019&lt;&gt;"",ISNUMBER(A13019)),VLOOKUP(A13019,Studies!A:BR,2,FALSE),"")</f>
        <v>Palkama 1998</v>
      </c>
      <c r="C13019" s="248" t="str">
        <f>IF(AND(A13019&lt;&gt;"",ISNUMBER(A13019)),VLOOKUP(A13019,Studies!A:BR,3,FALSE),"")</f>
        <v>https://pubmed.ncbi.nlm.nih.gov/9661572/</v>
      </c>
      <c r="D13019" s="248" t="str">
        <f>IF(AND(A13019&lt;&gt;"",ISNUMBER(A13019)),VLOOKUP(A13019,Studies!A:BR,4,FALSE),"")</f>
        <v>Alfentanil with perpetrator fluconazole i.v.</v>
      </c>
      <c r="E13019" s="248" t="str">
        <f>IF(AND(A13019&lt;&gt;"",ISNUMBER(A13019)),VLOOKUP(A13019,Studies!A:BR,5,FALSE),"")</f>
        <v>Alfentanil</v>
      </c>
      <c r="F13019" s="249" t="str">
        <f>IF(AND(A13019&lt;&gt;"",ISNUMBER(A13019)),VLOOKUP(A13019,Studies!A:BR,6,FALSE),"")</f>
        <v>Plasma</v>
      </c>
      <c r="G13019" s="265">
        <v>1.5</v>
      </c>
      <c r="H13019" s="192" t="s">
        <v>59</v>
      </c>
      <c r="I13019" s="185">
        <v>67.3</v>
      </c>
      <c r="J13019" s="185" t="s">
        <v>938</v>
      </c>
      <c r="K13019" s="185" t="s">
        <v>115</v>
      </c>
    </row>
    <row r="13020" spans="1:11" x14ac:dyDescent="0.25">
      <c r="A13020" s="181">
        <v>1398</v>
      </c>
      <c r="B13020" s="247" t="str">
        <f>IF(AND(A13020&lt;&gt;"",ISNUMBER(A13020)),VLOOKUP(A13020,Studies!A:BR,2,FALSE),"")</f>
        <v>Palkama 1998</v>
      </c>
      <c r="C13020" s="248" t="str">
        <f>IF(AND(A13020&lt;&gt;"",ISNUMBER(A13020)),VLOOKUP(A13020,Studies!A:BR,3,FALSE),"")</f>
        <v>https://pubmed.ncbi.nlm.nih.gov/9661572/</v>
      </c>
      <c r="D13020" s="248" t="str">
        <f>IF(AND(A13020&lt;&gt;"",ISNUMBER(A13020)),VLOOKUP(A13020,Studies!A:BR,4,FALSE),"")</f>
        <v>Alfentanil with perpetrator fluconazole i.v.</v>
      </c>
      <c r="E13020" s="248" t="str">
        <f>IF(AND(A13020&lt;&gt;"",ISNUMBER(A13020)),VLOOKUP(A13020,Studies!A:BR,5,FALSE),"")</f>
        <v>Alfentanil</v>
      </c>
      <c r="F13020" s="249" t="str">
        <f>IF(AND(A13020&lt;&gt;"",ISNUMBER(A13020)),VLOOKUP(A13020,Studies!A:BR,6,FALSE),"")</f>
        <v>Plasma</v>
      </c>
      <c r="G13020" s="265">
        <v>2</v>
      </c>
      <c r="H13020" s="192" t="s">
        <v>59</v>
      </c>
      <c r="I13020" s="185">
        <v>51.3</v>
      </c>
      <c r="J13020" s="185" t="s">
        <v>938</v>
      </c>
      <c r="K13020" s="185" t="s">
        <v>115</v>
      </c>
    </row>
    <row r="13021" spans="1:11" x14ac:dyDescent="0.25">
      <c r="A13021" s="181">
        <v>1398</v>
      </c>
      <c r="B13021" s="247" t="str">
        <f>IF(AND(A13021&lt;&gt;"",ISNUMBER(A13021)),VLOOKUP(A13021,Studies!A:BR,2,FALSE),"")</f>
        <v>Palkama 1998</v>
      </c>
      <c r="C13021" s="248" t="str">
        <f>IF(AND(A13021&lt;&gt;"",ISNUMBER(A13021)),VLOOKUP(A13021,Studies!A:BR,3,FALSE),"")</f>
        <v>https://pubmed.ncbi.nlm.nih.gov/9661572/</v>
      </c>
      <c r="D13021" s="248" t="str">
        <f>IF(AND(A13021&lt;&gt;"",ISNUMBER(A13021)),VLOOKUP(A13021,Studies!A:BR,4,FALSE),"")</f>
        <v>Alfentanil with perpetrator fluconazole i.v.</v>
      </c>
      <c r="E13021" s="248" t="str">
        <f>IF(AND(A13021&lt;&gt;"",ISNUMBER(A13021)),VLOOKUP(A13021,Studies!A:BR,5,FALSE),"")</f>
        <v>Alfentanil</v>
      </c>
      <c r="F13021" s="249" t="str">
        <f>IF(AND(A13021&lt;&gt;"",ISNUMBER(A13021)),VLOOKUP(A13021,Studies!A:BR,6,FALSE),"")</f>
        <v>Plasma</v>
      </c>
      <c r="G13021" s="265">
        <v>2.5</v>
      </c>
      <c r="H13021" s="192" t="s">
        <v>59</v>
      </c>
      <c r="I13021" s="185">
        <v>45.3</v>
      </c>
      <c r="J13021" s="185" t="s">
        <v>938</v>
      </c>
      <c r="K13021" s="185" t="s">
        <v>115</v>
      </c>
    </row>
    <row r="13022" spans="1:11" x14ac:dyDescent="0.25">
      <c r="A13022" s="181">
        <v>1398</v>
      </c>
      <c r="B13022" s="247" t="str">
        <f>IF(AND(A13022&lt;&gt;"",ISNUMBER(A13022)),VLOOKUP(A13022,Studies!A:BR,2,FALSE),"")</f>
        <v>Palkama 1998</v>
      </c>
      <c r="C13022" s="248" t="str">
        <f>IF(AND(A13022&lt;&gt;"",ISNUMBER(A13022)),VLOOKUP(A13022,Studies!A:BR,3,FALSE),"")</f>
        <v>https://pubmed.ncbi.nlm.nih.gov/9661572/</v>
      </c>
      <c r="D13022" s="248" t="str">
        <f>IF(AND(A13022&lt;&gt;"",ISNUMBER(A13022)),VLOOKUP(A13022,Studies!A:BR,4,FALSE),"")</f>
        <v>Alfentanil with perpetrator fluconazole i.v.</v>
      </c>
      <c r="E13022" s="248" t="str">
        <f>IF(AND(A13022&lt;&gt;"",ISNUMBER(A13022)),VLOOKUP(A13022,Studies!A:BR,5,FALSE),"")</f>
        <v>Alfentanil</v>
      </c>
      <c r="F13022" s="249" t="str">
        <f>IF(AND(A13022&lt;&gt;"",ISNUMBER(A13022)),VLOOKUP(A13022,Studies!A:BR,6,FALSE),"")</f>
        <v>Plasma</v>
      </c>
      <c r="G13022" s="265">
        <v>3</v>
      </c>
      <c r="H13022" s="192" t="s">
        <v>59</v>
      </c>
      <c r="I13022" s="185">
        <v>42.3</v>
      </c>
      <c r="J13022" s="185" t="s">
        <v>938</v>
      </c>
      <c r="K13022" s="185" t="s">
        <v>115</v>
      </c>
    </row>
    <row r="13023" spans="1:11" x14ac:dyDescent="0.25">
      <c r="A13023" s="181">
        <v>1398</v>
      </c>
      <c r="B13023" s="247" t="str">
        <f>IF(AND(A13023&lt;&gt;"",ISNUMBER(A13023)),VLOOKUP(A13023,Studies!A:BR,2,FALSE),"")</f>
        <v>Palkama 1998</v>
      </c>
      <c r="C13023" s="248" t="str">
        <f>IF(AND(A13023&lt;&gt;"",ISNUMBER(A13023)),VLOOKUP(A13023,Studies!A:BR,3,FALSE),"")</f>
        <v>https://pubmed.ncbi.nlm.nih.gov/9661572/</v>
      </c>
      <c r="D13023" s="248" t="str">
        <f>IF(AND(A13023&lt;&gt;"",ISNUMBER(A13023)),VLOOKUP(A13023,Studies!A:BR,4,FALSE),"")</f>
        <v>Alfentanil with perpetrator fluconazole i.v.</v>
      </c>
      <c r="E13023" s="248" t="str">
        <f>IF(AND(A13023&lt;&gt;"",ISNUMBER(A13023)),VLOOKUP(A13023,Studies!A:BR,5,FALSE),"")</f>
        <v>Alfentanil</v>
      </c>
      <c r="F13023" s="249" t="str">
        <f>IF(AND(A13023&lt;&gt;"",ISNUMBER(A13023)),VLOOKUP(A13023,Studies!A:BR,6,FALSE),"")</f>
        <v>Plasma</v>
      </c>
      <c r="G13023" s="265">
        <v>4</v>
      </c>
      <c r="H13023" s="192" t="s">
        <v>59</v>
      </c>
      <c r="I13023" s="185">
        <v>32.4</v>
      </c>
      <c r="J13023" s="185" t="s">
        <v>938</v>
      </c>
      <c r="K13023" s="185" t="s">
        <v>115</v>
      </c>
    </row>
    <row r="13024" spans="1:11" x14ac:dyDescent="0.25">
      <c r="A13024" s="181">
        <v>1398</v>
      </c>
      <c r="B13024" s="247" t="str">
        <f>IF(AND(A13024&lt;&gt;"",ISNUMBER(A13024)),VLOOKUP(A13024,Studies!A:BR,2,FALSE),"")</f>
        <v>Palkama 1998</v>
      </c>
      <c r="C13024" s="248" t="str">
        <f>IF(AND(A13024&lt;&gt;"",ISNUMBER(A13024)),VLOOKUP(A13024,Studies!A:BR,3,FALSE),"")</f>
        <v>https://pubmed.ncbi.nlm.nih.gov/9661572/</v>
      </c>
      <c r="D13024" s="248" t="str">
        <f>IF(AND(A13024&lt;&gt;"",ISNUMBER(A13024)),VLOOKUP(A13024,Studies!A:BR,4,FALSE),"")</f>
        <v>Alfentanil with perpetrator fluconazole i.v.</v>
      </c>
      <c r="E13024" s="248" t="str">
        <f>IF(AND(A13024&lt;&gt;"",ISNUMBER(A13024)),VLOOKUP(A13024,Studies!A:BR,5,FALSE),"")</f>
        <v>Alfentanil</v>
      </c>
      <c r="F13024" s="249" t="str">
        <f>IF(AND(A13024&lt;&gt;"",ISNUMBER(A13024)),VLOOKUP(A13024,Studies!A:BR,6,FALSE),"")</f>
        <v>Plasma</v>
      </c>
      <c r="G13024" s="265">
        <v>5</v>
      </c>
      <c r="H13024" s="192" t="s">
        <v>59</v>
      </c>
      <c r="I13024" s="185">
        <v>26.2</v>
      </c>
      <c r="J13024" s="185" t="s">
        <v>938</v>
      </c>
      <c r="K13024" s="185" t="s">
        <v>115</v>
      </c>
    </row>
    <row r="13025" spans="1:11" x14ac:dyDescent="0.25">
      <c r="A13025" s="181">
        <v>1398</v>
      </c>
      <c r="B13025" s="247" t="str">
        <f>IF(AND(A13025&lt;&gt;"",ISNUMBER(A13025)),VLOOKUP(A13025,Studies!A:BR,2,FALSE),"")</f>
        <v>Palkama 1998</v>
      </c>
      <c r="C13025" s="248" t="str">
        <f>IF(AND(A13025&lt;&gt;"",ISNUMBER(A13025)),VLOOKUP(A13025,Studies!A:BR,3,FALSE),"")</f>
        <v>https://pubmed.ncbi.nlm.nih.gov/9661572/</v>
      </c>
      <c r="D13025" s="248" t="str">
        <f>IF(AND(A13025&lt;&gt;"",ISNUMBER(A13025)),VLOOKUP(A13025,Studies!A:BR,4,FALSE),"")</f>
        <v>Alfentanil with perpetrator fluconazole i.v.</v>
      </c>
      <c r="E13025" s="248" t="str">
        <f>IF(AND(A13025&lt;&gt;"",ISNUMBER(A13025)),VLOOKUP(A13025,Studies!A:BR,5,FALSE),"")</f>
        <v>Alfentanil</v>
      </c>
      <c r="F13025" s="249" t="str">
        <f>IF(AND(A13025&lt;&gt;"",ISNUMBER(A13025)),VLOOKUP(A13025,Studies!A:BR,6,FALSE),"")</f>
        <v>Plasma</v>
      </c>
      <c r="G13025" s="265">
        <v>6</v>
      </c>
      <c r="H13025" s="192" t="s">
        <v>59</v>
      </c>
      <c r="I13025" s="185">
        <v>19.7</v>
      </c>
      <c r="J13025" s="185" t="s">
        <v>938</v>
      </c>
      <c r="K13025" s="185" t="s">
        <v>115</v>
      </c>
    </row>
    <row r="13026" spans="1:11" x14ac:dyDescent="0.25">
      <c r="A13026" s="181">
        <v>1398</v>
      </c>
      <c r="B13026" s="247" t="str">
        <f>IF(AND(A13026&lt;&gt;"",ISNUMBER(A13026)),VLOOKUP(A13026,Studies!A:BR,2,FALSE),"")</f>
        <v>Palkama 1998</v>
      </c>
      <c r="C13026" s="248" t="str">
        <f>IF(AND(A13026&lt;&gt;"",ISNUMBER(A13026)),VLOOKUP(A13026,Studies!A:BR,3,FALSE),"")</f>
        <v>https://pubmed.ncbi.nlm.nih.gov/9661572/</v>
      </c>
      <c r="D13026" s="248" t="str">
        <f>IF(AND(A13026&lt;&gt;"",ISNUMBER(A13026)),VLOOKUP(A13026,Studies!A:BR,4,FALSE),"")</f>
        <v>Alfentanil with perpetrator fluconazole i.v.</v>
      </c>
      <c r="E13026" s="248" t="str">
        <f>IF(AND(A13026&lt;&gt;"",ISNUMBER(A13026)),VLOOKUP(A13026,Studies!A:BR,5,FALSE),"")</f>
        <v>Alfentanil</v>
      </c>
      <c r="F13026" s="249" t="str">
        <f>IF(AND(A13026&lt;&gt;"",ISNUMBER(A13026)),VLOOKUP(A13026,Studies!A:BR,6,FALSE),"")</f>
        <v>Plasma</v>
      </c>
      <c r="G13026" s="265">
        <v>7</v>
      </c>
      <c r="H13026" s="192" t="s">
        <v>59</v>
      </c>
      <c r="I13026" s="185">
        <v>15.1</v>
      </c>
      <c r="J13026" s="185" t="s">
        <v>938</v>
      </c>
      <c r="K13026" s="185" t="s">
        <v>115</v>
      </c>
    </row>
    <row r="13027" spans="1:11" x14ac:dyDescent="0.25">
      <c r="A13027" s="181">
        <v>1398</v>
      </c>
      <c r="B13027" s="247" t="str">
        <f>IF(AND(A13027&lt;&gt;"",ISNUMBER(A13027)),VLOOKUP(A13027,Studies!A:BR,2,FALSE),"")</f>
        <v>Palkama 1998</v>
      </c>
      <c r="C13027" s="248" t="str">
        <f>IF(AND(A13027&lt;&gt;"",ISNUMBER(A13027)),VLOOKUP(A13027,Studies!A:BR,3,FALSE),"")</f>
        <v>https://pubmed.ncbi.nlm.nih.gov/9661572/</v>
      </c>
      <c r="D13027" s="248" t="str">
        <f>IF(AND(A13027&lt;&gt;"",ISNUMBER(A13027)),VLOOKUP(A13027,Studies!A:BR,4,FALSE),"")</f>
        <v>Alfentanil with perpetrator fluconazole i.v.</v>
      </c>
      <c r="E13027" s="248" t="str">
        <f>IF(AND(A13027&lt;&gt;"",ISNUMBER(A13027)),VLOOKUP(A13027,Studies!A:BR,5,FALSE),"")</f>
        <v>Alfentanil</v>
      </c>
      <c r="F13027" s="249" t="str">
        <f>IF(AND(A13027&lt;&gt;"",ISNUMBER(A13027)),VLOOKUP(A13027,Studies!A:BR,6,FALSE),"")</f>
        <v>Plasma</v>
      </c>
      <c r="G13027" s="265">
        <v>8</v>
      </c>
      <c r="H13027" s="192" t="s">
        <v>59</v>
      </c>
      <c r="I13027" s="185">
        <v>12.2</v>
      </c>
      <c r="J13027" s="185" t="s">
        <v>938</v>
      </c>
      <c r="K13027" s="185" t="s">
        <v>115</v>
      </c>
    </row>
    <row r="13028" spans="1:11" x14ac:dyDescent="0.25">
      <c r="A13028" s="181">
        <v>1398</v>
      </c>
      <c r="B13028" s="247" t="str">
        <f>IF(AND(A13028&lt;&gt;"",ISNUMBER(A13028)),VLOOKUP(A13028,Studies!A:BR,2,FALSE),"")</f>
        <v>Palkama 1998</v>
      </c>
      <c r="C13028" s="248" t="str">
        <f>IF(AND(A13028&lt;&gt;"",ISNUMBER(A13028)),VLOOKUP(A13028,Studies!A:BR,3,FALSE),"")</f>
        <v>https://pubmed.ncbi.nlm.nih.gov/9661572/</v>
      </c>
      <c r="D13028" s="248" t="str">
        <f>IF(AND(A13028&lt;&gt;"",ISNUMBER(A13028)),VLOOKUP(A13028,Studies!A:BR,4,FALSE),"")</f>
        <v>Alfentanil with perpetrator fluconazole i.v.</v>
      </c>
      <c r="E13028" s="248" t="str">
        <f>IF(AND(A13028&lt;&gt;"",ISNUMBER(A13028)),VLOOKUP(A13028,Studies!A:BR,5,FALSE),"")</f>
        <v>Alfentanil</v>
      </c>
      <c r="F13028" s="249" t="str">
        <f>IF(AND(A13028&lt;&gt;"",ISNUMBER(A13028)),VLOOKUP(A13028,Studies!A:BR,6,FALSE),"")</f>
        <v>Plasma</v>
      </c>
      <c r="G13028" s="265">
        <v>9</v>
      </c>
      <c r="H13028" s="192" t="s">
        <v>59</v>
      </c>
      <c r="I13028" s="185">
        <v>9.35</v>
      </c>
      <c r="J13028" s="185" t="s">
        <v>938</v>
      </c>
      <c r="K13028" s="185" t="s">
        <v>115</v>
      </c>
    </row>
    <row r="13029" spans="1:11" x14ac:dyDescent="0.25">
      <c r="A13029" s="181">
        <v>1398</v>
      </c>
      <c r="B13029" s="247" t="str">
        <f>IF(AND(A13029&lt;&gt;"",ISNUMBER(A13029)),VLOOKUP(A13029,Studies!A:BR,2,FALSE),"")</f>
        <v>Palkama 1998</v>
      </c>
      <c r="C13029" s="248" t="str">
        <f>IF(AND(A13029&lt;&gt;"",ISNUMBER(A13029)),VLOOKUP(A13029,Studies!A:BR,3,FALSE),"")</f>
        <v>https://pubmed.ncbi.nlm.nih.gov/9661572/</v>
      </c>
      <c r="D13029" s="248" t="str">
        <f>IF(AND(A13029&lt;&gt;"",ISNUMBER(A13029)),VLOOKUP(A13029,Studies!A:BR,4,FALSE),"")</f>
        <v>Alfentanil with perpetrator fluconazole i.v.</v>
      </c>
      <c r="E13029" s="248" t="str">
        <f>IF(AND(A13029&lt;&gt;"",ISNUMBER(A13029)),VLOOKUP(A13029,Studies!A:BR,5,FALSE),"")</f>
        <v>Alfentanil</v>
      </c>
      <c r="F13029" s="249" t="str">
        <f>IF(AND(A13029&lt;&gt;"",ISNUMBER(A13029)),VLOOKUP(A13029,Studies!A:BR,6,FALSE),"")</f>
        <v>Plasma</v>
      </c>
      <c r="G13029" s="265">
        <v>10</v>
      </c>
      <c r="H13029" s="192" t="s">
        <v>59</v>
      </c>
      <c r="I13029" s="185">
        <v>7.29</v>
      </c>
      <c r="J13029" s="185" t="s">
        <v>938</v>
      </c>
      <c r="K13029" s="185" t="s">
        <v>115</v>
      </c>
    </row>
    <row r="13030" spans="1:11" x14ac:dyDescent="0.25">
      <c r="A13030" s="181">
        <v>1398</v>
      </c>
      <c r="B13030" s="247" t="str">
        <f>IF(AND(A13030&lt;&gt;"",ISNUMBER(A13030)),VLOOKUP(A13030,Studies!A:BR,2,FALSE),"")</f>
        <v>Palkama 1998</v>
      </c>
      <c r="C13030" s="248" t="str">
        <f>IF(AND(A13030&lt;&gt;"",ISNUMBER(A13030)),VLOOKUP(A13030,Studies!A:BR,3,FALSE),"")</f>
        <v>https://pubmed.ncbi.nlm.nih.gov/9661572/</v>
      </c>
      <c r="D13030" s="248" t="str">
        <f>IF(AND(A13030&lt;&gt;"",ISNUMBER(A13030)),VLOOKUP(A13030,Studies!A:BR,4,FALSE),"")</f>
        <v>Alfentanil with perpetrator fluconazole i.v.</v>
      </c>
      <c r="E13030" s="248" t="str">
        <f>IF(AND(A13030&lt;&gt;"",ISNUMBER(A13030)),VLOOKUP(A13030,Studies!A:BR,5,FALSE),"")</f>
        <v>Alfentanil</v>
      </c>
      <c r="F13030" s="249" t="str">
        <f>IF(AND(A13030&lt;&gt;"",ISNUMBER(A13030)),VLOOKUP(A13030,Studies!A:BR,6,FALSE),"")</f>
        <v>Plasma</v>
      </c>
      <c r="G13030" s="265">
        <v>11</v>
      </c>
      <c r="H13030" s="192" t="s">
        <v>59</v>
      </c>
      <c r="I13030" s="185">
        <v>6.12</v>
      </c>
      <c r="J13030" s="185" t="s">
        <v>938</v>
      </c>
      <c r="K13030" s="185" t="s">
        <v>115</v>
      </c>
    </row>
    <row r="13031" spans="1:11" x14ac:dyDescent="0.25">
      <c r="A13031" s="30">
        <v>1399</v>
      </c>
      <c r="B13031" s="247" t="str">
        <f>IF(AND(A13031&lt;&gt;"",ISNUMBER(A13031)),VLOOKUP(A13031,Studies!A:BR,2,FALSE),"")</f>
        <v>Palkama 1998</v>
      </c>
      <c r="C13031" s="248" t="str">
        <f>IF(AND(A13031&lt;&gt;"",ISNUMBER(A13031)),VLOOKUP(A13031,Studies!A:BR,3,FALSE),"")</f>
        <v>https://pubmed.ncbi.nlm.nih.gov/9661572/</v>
      </c>
      <c r="D13031" s="248" t="str">
        <f>IF(AND(A13031&lt;&gt;"",ISNUMBER(A13031)),VLOOKUP(A13031,Studies!A:BR,4,FALSE),"")</f>
        <v>Alfentanil with perpetrator fluconazole po</v>
      </c>
      <c r="E13031" s="248" t="str">
        <f>IF(AND(A13031&lt;&gt;"",ISNUMBER(A13031)),VLOOKUP(A13031,Studies!A:BR,5,FALSE),"")</f>
        <v>Alfentanil</v>
      </c>
      <c r="F13031" s="249" t="str">
        <f>IF(AND(A13031&lt;&gt;"",ISNUMBER(A13031)),VLOOKUP(A13031,Studies!A:BR,6,FALSE),"")</f>
        <v>Plasma</v>
      </c>
      <c r="G13031" s="265">
        <v>1.25</v>
      </c>
      <c r="H13031" s="192" t="s">
        <v>59</v>
      </c>
      <c r="I13031" s="185">
        <v>68.400000000000006</v>
      </c>
      <c r="J13031" s="185" t="s">
        <v>938</v>
      </c>
      <c r="K13031" s="185" t="s">
        <v>115</v>
      </c>
    </row>
    <row r="13032" spans="1:11" x14ac:dyDescent="0.25">
      <c r="A13032" s="181">
        <v>1399</v>
      </c>
      <c r="B13032" s="247" t="str">
        <f>IF(AND(A13032&lt;&gt;"",ISNUMBER(A13032)),VLOOKUP(A13032,Studies!A:BR,2,FALSE),"")</f>
        <v>Palkama 1998</v>
      </c>
      <c r="C13032" s="248" t="str">
        <f>IF(AND(A13032&lt;&gt;"",ISNUMBER(A13032)),VLOOKUP(A13032,Studies!A:BR,3,FALSE),"")</f>
        <v>https://pubmed.ncbi.nlm.nih.gov/9661572/</v>
      </c>
      <c r="D13032" s="248" t="str">
        <f>IF(AND(A13032&lt;&gt;"",ISNUMBER(A13032)),VLOOKUP(A13032,Studies!A:BR,4,FALSE),"")</f>
        <v>Alfentanil with perpetrator fluconazole po</v>
      </c>
      <c r="E13032" s="248" t="str">
        <f>IF(AND(A13032&lt;&gt;"",ISNUMBER(A13032)),VLOOKUP(A13032,Studies!A:BR,5,FALSE),"")</f>
        <v>Alfentanil</v>
      </c>
      <c r="F13032" s="249" t="str">
        <f>IF(AND(A13032&lt;&gt;"",ISNUMBER(A13032)),VLOOKUP(A13032,Studies!A:BR,6,FALSE),"")</f>
        <v>Plasma</v>
      </c>
      <c r="G13032" s="265">
        <v>1.5</v>
      </c>
      <c r="H13032" s="192" t="s">
        <v>59</v>
      </c>
      <c r="I13032" s="185">
        <v>62.6</v>
      </c>
      <c r="J13032" s="185" t="s">
        <v>938</v>
      </c>
      <c r="K13032" s="185" t="s">
        <v>115</v>
      </c>
    </row>
    <row r="13033" spans="1:11" x14ac:dyDescent="0.25">
      <c r="A13033" s="181">
        <v>1399</v>
      </c>
      <c r="B13033" s="247" t="str">
        <f>IF(AND(A13033&lt;&gt;"",ISNUMBER(A13033)),VLOOKUP(A13033,Studies!A:BR,2,FALSE),"")</f>
        <v>Palkama 1998</v>
      </c>
      <c r="C13033" s="248" t="str">
        <f>IF(AND(A13033&lt;&gt;"",ISNUMBER(A13033)),VLOOKUP(A13033,Studies!A:BR,3,FALSE),"")</f>
        <v>https://pubmed.ncbi.nlm.nih.gov/9661572/</v>
      </c>
      <c r="D13033" s="248" t="str">
        <f>IF(AND(A13033&lt;&gt;"",ISNUMBER(A13033)),VLOOKUP(A13033,Studies!A:BR,4,FALSE),"")</f>
        <v>Alfentanil with perpetrator fluconazole po</v>
      </c>
      <c r="E13033" s="248" t="str">
        <f>IF(AND(A13033&lt;&gt;"",ISNUMBER(A13033)),VLOOKUP(A13033,Studies!A:BR,5,FALSE),"")</f>
        <v>Alfentanil</v>
      </c>
      <c r="F13033" s="249" t="str">
        <f>IF(AND(A13033&lt;&gt;"",ISNUMBER(A13033)),VLOOKUP(A13033,Studies!A:BR,6,FALSE),"")</f>
        <v>Plasma</v>
      </c>
      <c r="G13033" s="265">
        <v>2</v>
      </c>
      <c r="H13033" s="192" t="s">
        <v>59</v>
      </c>
      <c r="I13033" s="185">
        <v>47.7</v>
      </c>
      <c r="J13033" s="185" t="s">
        <v>938</v>
      </c>
      <c r="K13033" s="185" t="s">
        <v>115</v>
      </c>
    </row>
    <row r="13034" spans="1:11" x14ac:dyDescent="0.25">
      <c r="A13034" s="181">
        <v>1399</v>
      </c>
      <c r="B13034" s="247" t="str">
        <f>IF(AND(A13034&lt;&gt;"",ISNUMBER(A13034)),VLOOKUP(A13034,Studies!A:BR,2,FALSE),"")</f>
        <v>Palkama 1998</v>
      </c>
      <c r="C13034" s="248" t="str">
        <f>IF(AND(A13034&lt;&gt;"",ISNUMBER(A13034)),VLOOKUP(A13034,Studies!A:BR,3,FALSE),"")</f>
        <v>https://pubmed.ncbi.nlm.nih.gov/9661572/</v>
      </c>
      <c r="D13034" s="248" t="str">
        <f>IF(AND(A13034&lt;&gt;"",ISNUMBER(A13034)),VLOOKUP(A13034,Studies!A:BR,4,FALSE),"")</f>
        <v>Alfentanil with perpetrator fluconazole po</v>
      </c>
      <c r="E13034" s="248" t="str">
        <f>IF(AND(A13034&lt;&gt;"",ISNUMBER(A13034)),VLOOKUP(A13034,Studies!A:BR,5,FALSE),"")</f>
        <v>Alfentanil</v>
      </c>
      <c r="F13034" s="249" t="str">
        <f>IF(AND(A13034&lt;&gt;"",ISNUMBER(A13034)),VLOOKUP(A13034,Studies!A:BR,6,FALSE),"")</f>
        <v>Plasma</v>
      </c>
      <c r="G13034" s="265">
        <v>2.5</v>
      </c>
      <c r="H13034" s="192" t="s">
        <v>59</v>
      </c>
      <c r="I13034" s="185">
        <v>42.1</v>
      </c>
      <c r="J13034" s="185" t="s">
        <v>938</v>
      </c>
      <c r="K13034" s="185" t="s">
        <v>115</v>
      </c>
    </row>
    <row r="13035" spans="1:11" x14ac:dyDescent="0.25">
      <c r="A13035" s="181">
        <v>1399</v>
      </c>
      <c r="B13035" s="247" t="str">
        <f>IF(AND(A13035&lt;&gt;"",ISNUMBER(A13035)),VLOOKUP(A13035,Studies!A:BR,2,FALSE),"")</f>
        <v>Palkama 1998</v>
      </c>
      <c r="C13035" s="248" t="str">
        <f>IF(AND(A13035&lt;&gt;"",ISNUMBER(A13035)),VLOOKUP(A13035,Studies!A:BR,3,FALSE),"")</f>
        <v>https://pubmed.ncbi.nlm.nih.gov/9661572/</v>
      </c>
      <c r="D13035" s="248" t="str">
        <f>IF(AND(A13035&lt;&gt;"",ISNUMBER(A13035)),VLOOKUP(A13035,Studies!A:BR,4,FALSE),"")</f>
        <v>Alfentanil with perpetrator fluconazole po</v>
      </c>
      <c r="E13035" s="248" t="str">
        <f>IF(AND(A13035&lt;&gt;"",ISNUMBER(A13035)),VLOOKUP(A13035,Studies!A:BR,5,FALSE),"")</f>
        <v>Alfentanil</v>
      </c>
      <c r="F13035" s="249" t="str">
        <f>IF(AND(A13035&lt;&gt;"",ISNUMBER(A13035)),VLOOKUP(A13035,Studies!A:BR,6,FALSE),"")</f>
        <v>Plasma</v>
      </c>
      <c r="G13035" s="265">
        <v>3</v>
      </c>
      <c r="H13035" s="192" t="s">
        <v>59</v>
      </c>
      <c r="I13035" s="185">
        <v>35.9</v>
      </c>
      <c r="J13035" s="185" t="s">
        <v>938</v>
      </c>
      <c r="K13035" s="185" t="s">
        <v>115</v>
      </c>
    </row>
    <row r="13036" spans="1:11" x14ac:dyDescent="0.25">
      <c r="A13036" s="181">
        <v>1399</v>
      </c>
      <c r="B13036" s="247" t="str">
        <f>IF(AND(A13036&lt;&gt;"",ISNUMBER(A13036)),VLOOKUP(A13036,Studies!A:BR,2,FALSE),"")</f>
        <v>Palkama 1998</v>
      </c>
      <c r="C13036" s="248" t="str">
        <f>IF(AND(A13036&lt;&gt;"",ISNUMBER(A13036)),VLOOKUP(A13036,Studies!A:BR,3,FALSE),"")</f>
        <v>https://pubmed.ncbi.nlm.nih.gov/9661572/</v>
      </c>
      <c r="D13036" s="248" t="str">
        <f>IF(AND(A13036&lt;&gt;"",ISNUMBER(A13036)),VLOOKUP(A13036,Studies!A:BR,4,FALSE),"")</f>
        <v>Alfentanil with perpetrator fluconazole po</v>
      </c>
      <c r="E13036" s="248" t="str">
        <f>IF(AND(A13036&lt;&gt;"",ISNUMBER(A13036)),VLOOKUP(A13036,Studies!A:BR,5,FALSE),"")</f>
        <v>Alfentanil</v>
      </c>
      <c r="F13036" s="249" t="str">
        <f>IF(AND(A13036&lt;&gt;"",ISNUMBER(A13036)),VLOOKUP(A13036,Studies!A:BR,6,FALSE),"")</f>
        <v>Plasma</v>
      </c>
      <c r="G13036" s="265">
        <v>4</v>
      </c>
      <c r="H13036" s="192" t="s">
        <v>59</v>
      </c>
      <c r="I13036" s="185">
        <v>29.6</v>
      </c>
      <c r="J13036" s="185" t="s">
        <v>938</v>
      </c>
      <c r="K13036" s="185" t="s">
        <v>115</v>
      </c>
    </row>
    <row r="13037" spans="1:11" x14ac:dyDescent="0.25">
      <c r="A13037" s="181">
        <v>1399</v>
      </c>
      <c r="B13037" s="247" t="str">
        <f>IF(AND(A13037&lt;&gt;"",ISNUMBER(A13037)),VLOOKUP(A13037,Studies!A:BR,2,FALSE),"")</f>
        <v>Palkama 1998</v>
      </c>
      <c r="C13037" s="248" t="str">
        <f>IF(AND(A13037&lt;&gt;"",ISNUMBER(A13037)),VLOOKUP(A13037,Studies!A:BR,3,FALSE),"")</f>
        <v>https://pubmed.ncbi.nlm.nih.gov/9661572/</v>
      </c>
      <c r="D13037" s="248" t="str">
        <f>IF(AND(A13037&lt;&gt;"",ISNUMBER(A13037)),VLOOKUP(A13037,Studies!A:BR,4,FALSE),"")</f>
        <v>Alfentanil with perpetrator fluconazole po</v>
      </c>
      <c r="E13037" s="248" t="str">
        <f>IF(AND(A13037&lt;&gt;"",ISNUMBER(A13037)),VLOOKUP(A13037,Studies!A:BR,5,FALSE),"")</f>
        <v>Alfentanil</v>
      </c>
      <c r="F13037" s="249" t="str">
        <f>IF(AND(A13037&lt;&gt;"",ISNUMBER(A13037)),VLOOKUP(A13037,Studies!A:BR,6,FALSE),"")</f>
        <v>Plasma</v>
      </c>
      <c r="G13037" s="265">
        <v>5</v>
      </c>
      <c r="H13037" s="192" t="s">
        <v>59</v>
      </c>
      <c r="I13037" s="185">
        <v>22.2</v>
      </c>
      <c r="J13037" s="185" t="s">
        <v>938</v>
      </c>
      <c r="K13037" s="185" t="s">
        <v>115</v>
      </c>
    </row>
    <row r="13038" spans="1:11" x14ac:dyDescent="0.25">
      <c r="A13038" s="181">
        <v>1399</v>
      </c>
      <c r="B13038" s="247" t="str">
        <f>IF(AND(A13038&lt;&gt;"",ISNUMBER(A13038)),VLOOKUP(A13038,Studies!A:BR,2,FALSE),"")</f>
        <v>Palkama 1998</v>
      </c>
      <c r="C13038" s="248" t="str">
        <f>IF(AND(A13038&lt;&gt;"",ISNUMBER(A13038)),VLOOKUP(A13038,Studies!A:BR,3,FALSE),"")</f>
        <v>https://pubmed.ncbi.nlm.nih.gov/9661572/</v>
      </c>
      <c r="D13038" s="248" t="str">
        <f>IF(AND(A13038&lt;&gt;"",ISNUMBER(A13038)),VLOOKUP(A13038,Studies!A:BR,4,FALSE),"")</f>
        <v>Alfentanil with perpetrator fluconazole po</v>
      </c>
      <c r="E13038" s="248" t="str">
        <f>IF(AND(A13038&lt;&gt;"",ISNUMBER(A13038)),VLOOKUP(A13038,Studies!A:BR,5,FALSE),"")</f>
        <v>Alfentanil</v>
      </c>
      <c r="F13038" s="249" t="str">
        <f>IF(AND(A13038&lt;&gt;"",ISNUMBER(A13038)),VLOOKUP(A13038,Studies!A:BR,6,FALSE),"")</f>
        <v>Plasma</v>
      </c>
      <c r="G13038" s="265">
        <v>6</v>
      </c>
      <c r="H13038" s="192" t="s">
        <v>59</v>
      </c>
      <c r="I13038" s="185">
        <v>17</v>
      </c>
      <c r="J13038" s="185" t="s">
        <v>938</v>
      </c>
      <c r="K13038" s="185" t="s">
        <v>115</v>
      </c>
    </row>
    <row r="13039" spans="1:11" x14ac:dyDescent="0.25">
      <c r="A13039" s="181">
        <v>1399</v>
      </c>
      <c r="B13039" s="247" t="str">
        <f>IF(AND(A13039&lt;&gt;"",ISNUMBER(A13039)),VLOOKUP(A13039,Studies!A:BR,2,FALSE),"")</f>
        <v>Palkama 1998</v>
      </c>
      <c r="C13039" s="248" t="str">
        <f>IF(AND(A13039&lt;&gt;"",ISNUMBER(A13039)),VLOOKUP(A13039,Studies!A:BR,3,FALSE),"")</f>
        <v>https://pubmed.ncbi.nlm.nih.gov/9661572/</v>
      </c>
      <c r="D13039" s="248" t="str">
        <f>IF(AND(A13039&lt;&gt;"",ISNUMBER(A13039)),VLOOKUP(A13039,Studies!A:BR,4,FALSE),"")</f>
        <v>Alfentanil with perpetrator fluconazole po</v>
      </c>
      <c r="E13039" s="248" t="str">
        <f>IF(AND(A13039&lt;&gt;"",ISNUMBER(A13039)),VLOOKUP(A13039,Studies!A:BR,5,FALSE),"")</f>
        <v>Alfentanil</v>
      </c>
      <c r="F13039" s="249" t="str">
        <f>IF(AND(A13039&lt;&gt;"",ISNUMBER(A13039)),VLOOKUP(A13039,Studies!A:BR,6,FALSE),"")</f>
        <v>Plasma</v>
      </c>
      <c r="G13039" s="265">
        <v>7</v>
      </c>
      <c r="H13039" s="192" t="s">
        <v>59</v>
      </c>
      <c r="I13039" s="185">
        <v>12.8</v>
      </c>
      <c r="J13039" s="185" t="s">
        <v>938</v>
      </c>
      <c r="K13039" s="185" t="s">
        <v>115</v>
      </c>
    </row>
    <row r="13040" spans="1:11" x14ac:dyDescent="0.25">
      <c r="A13040" s="181">
        <v>1399</v>
      </c>
      <c r="B13040" s="247" t="str">
        <f>IF(AND(A13040&lt;&gt;"",ISNUMBER(A13040)),VLOOKUP(A13040,Studies!A:BR,2,FALSE),"")</f>
        <v>Palkama 1998</v>
      </c>
      <c r="C13040" s="248" t="str">
        <f>IF(AND(A13040&lt;&gt;"",ISNUMBER(A13040)),VLOOKUP(A13040,Studies!A:BR,3,FALSE),"")</f>
        <v>https://pubmed.ncbi.nlm.nih.gov/9661572/</v>
      </c>
      <c r="D13040" s="248" t="str">
        <f>IF(AND(A13040&lt;&gt;"",ISNUMBER(A13040)),VLOOKUP(A13040,Studies!A:BR,4,FALSE),"")</f>
        <v>Alfentanil with perpetrator fluconazole po</v>
      </c>
      <c r="E13040" s="248" t="str">
        <f>IF(AND(A13040&lt;&gt;"",ISNUMBER(A13040)),VLOOKUP(A13040,Studies!A:BR,5,FALSE),"")</f>
        <v>Alfentanil</v>
      </c>
      <c r="F13040" s="249" t="str">
        <f>IF(AND(A13040&lt;&gt;"",ISNUMBER(A13040)),VLOOKUP(A13040,Studies!A:BR,6,FALSE),"")</f>
        <v>Plasma</v>
      </c>
      <c r="G13040" s="265">
        <v>8</v>
      </c>
      <c r="H13040" s="192" t="s">
        <v>59</v>
      </c>
      <c r="I13040" s="185">
        <v>10.199999999999999</v>
      </c>
      <c r="J13040" s="185" t="s">
        <v>938</v>
      </c>
      <c r="K13040" s="185" t="s">
        <v>115</v>
      </c>
    </row>
    <row r="13041" spans="1:11" x14ac:dyDescent="0.25">
      <c r="A13041" s="181">
        <v>1399</v>
      </c>
      <c r="B13041" s="247" t="str">
        <f>IF(AND(A13041&lt;&gt;"",ISNUMBER(A13041)),VLOOKUP(A13041,Studies!A:BR,2,FALSE),"")</f>
        <v>Palkama 1998</v>
      </c>
      <c r="C13041" s="248" t="str">
        <f>IF(AND(A13041&lt;&gt;"",ISNUMBER(A13041)),VLOOKUP(A13041,Studies!A:BR,3,FALSE),"")</f>
        <v>https://pubmed.ncbi.nlm.nih.gov/9661572/</v>
      </c>
      <c r="D13041" s="248" t="str">
        <f>IF(AND(A13041&lt;&gt;"",ISNUMBER(A13041)),VLOOKUP(A13041,Studies!A:BR,4,FALSE),"")</f>
        <v>Alfentanil with perpetrator fluconazole po</v>
      </c>
      <c r="E13041" s="248" t="str">
        <f>IF(AND(A13041&lt;&gt;"",ISNUMBER(A13041)),VLOOKUP(A13041,Studies!A:BR,5,FALSE),"")</f>
        <v>Alfentanil</v>
      </c>
      <c r="F13041" s="249" t="str">
        <f>IF(AND(A13041&lt;&gt;"",ISNUMBER(A13041)),VLOOKUP(A13041,Studies!A:BR,6,FALSE),"")</f>
        <v>Plasma</v>
      </c>
      <c r="G13041" s="265">
        <v>9</v>
      </c>
      <c r="H13041" s="192" t="s">
        <v>59</v>
      </c>
      <c r="I13041" s="185">
        <v>7.79</v>
      </c>
      <c r="J13041" s="185" t="s">
        <v>938</v>
      </c>
      <c r="K13041" s="185" t="s">
        <v>115</v>
      </c>
    </row>
    <row r="13042" spans="1:11" x14ac:dyDescent="0.25">
      <c r="A13042" s="181">
        <v>1399</v>
      </c>
      <c r="B13042" s="247" t="str">
        <f>IF(AND(A13042&lt;&gt;"",ISNUMBER(A13042)),VLOOKUP(A13042,Studies!A:BR,2,FALSE),"")</f>
        <v>Palkama 1998</v>
      </c>
      <c r="C13042" s="248" t="str">
        <f>IF(AND(A13042&lt;&gt;"",ISNUMBER(A13042)),VLOOKUP(A13042,Studies!A:BR,3,FALSE),"")</f>
        <v>https://pubmed.ncbi.nlm.nih.gov/9661572/</v>
      </c>
      <c r="D13042" s="248" t="str">
        <f>IF(AND(A13042&lt;&gt;"",ISNUMBER(A13042)),VLOOKUP(A13042,Studies!A:BR,4,FALSE),"")</f>
        <v>Alfentanil with perpetrator fluconazole po</v>
      </c>
      <c r="E13042" s="248" t="str">
        <f>IF(AND(A13042&lt;&gt;"",ISNUMBER(A13042)),VLOOKUP(A13042,Studies!A:BR,5,FALSE),"")</f>
        <v>Alfentanil</v>
      </c>
      <c r="F13042" s="249" t="str">
        <f>IF(AND(A13042&lt;&gt;"",ISNUMBER(A13042)),VLOOKUP(A13042,Studies!A:BR,6,FALSE),"")</f>
        <v>Plasma</v>
      </c>
      <c r="G13042" s="265">
        <v>10</v>
      </c>
      <c r="H13042" s="192" t="s">
        <v>59</v>
      </c>
      <c r="I13042" s="185">
        <v>6.19</v>
      </c>
      <c r="J13042" s="185" t="s">
        <v>938</v>
      </c>
      <c r="K13042" s="185" t="s">
        <v>115</v>
      </c>
    </row>
    <row r="13043" spans="1:11" x14ac:dyDescent="0.25">
      <c r="A13043" s="181">
        <v>1399</v>
      </c>
      <c r="B13043" s="247" t="str">
        <f>IF(AND(A13043&lt;&gt;"",ISNUMBER(A13043)),VLOOKUP(A13043,Studies!A:BR,2,FALSE),"")</f>
        <v>Palkama 1998</v>
      </c>
      <c r="C13043" s="248" t="str">
        <f>IF(AND(A13043&lt;&gt;"",ISNUMBER(A13043)),VLOOKUP(A13043,Studies!A:BR,3,FALSE),"")</f>
        <v>https://pubmed.ncbi.nlm.nih.gov/9661572/</v>
      </c>
      <c r="D13043" s="248" t="str">
        <f>IF(AND(A13043&lt;&gt;"",ISNUMBER(A13043)),VLOOKUP(A13043,Studies!A:BR,4,FALSE),"")</f>
        <v>Alfentanil with perpetrator fluconazole po</v>
      </c>
      <c r="E13043" s="248" t="str">
        <f>IF(AND(A13043&lt;&gt;"",ISNUMBER(A13043)),VLOOKUP(A13043,Studies!A:BR,5,FALSE),"")</f>
        <v>Alfentanil</v>
      </c>
      <c r="F13043" s="249" t="str">
        <f>IF(AND(A13043&lt;&gt;"",ISNUMBER(A13043)),VLOOKUP(A13043,Studies!A:BR,6,FALSE),"")</f>
        <v>Plasma</v>
      </c>
      <c r="G13043" s="265">
        <v>11</v>
      </c>
      <c r="H13043" s="192" t="s">
        <v>59</v>
      </c>
      <c r="I13043" s="185">
        <v>5.01</v>
      </c>
      <c r="J13043" s="185" t="s">
        <v>938</v>
      </c>
      <c r="K13043" s="185" t="s">
        <v>115</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048576"/>
  <sheetViews>
    <sheetView tabSelected="1" zoomScale="115" zoomScaleNormal="115" workbookViewId="0">
      <pane xSplit="4" ySplit="1" topLeftCell="E206" activePane="bottomRight" state="frozen"/>
      <selection pane="topRight" activeCell="E1" sqref="E1"/>
      <selection pane="bottomLeft" activeCell="A2" sqref="A2"/>
      <selection pane="bottomRight" activeCell="I72" sqref="I72:I75"/>
    </sheetView>
  </sheetViews>
  <sheetFormatPr defaultColWidth="11" defaultRowHeight="13.2" x14ac:dyDescent="0.25"/>
  <cols>
    <col min="1" max="1" width="5.09765625" style="30" bestFit="1" customWidth="1"/>
    <col min="2" max="2" width="19.09765625" style="97" customWidth="1"/>
    <col min="3" max="3" width="25.5" style="97" customWidth="1"/>
    <col min="4" max="4" width="43.09765625" style="97" customWidth="1"/>
    <col min="5" max="5" width="17" style="103" customWidth="1"/>
    <col min="6" max="6" width="14.59765625" style="42" customWidth="1"/>
    <col min="7" max="7" width="9.8984375" style="105" customWidth="1"/>
    <col min="8" max="8" width="9.8984375" style="68" customWidth="1"/>
    <col min="9" max="9" width="26.09765625" style="138" customWidth="1"/>
    <col min="10" max="10" width="13.59765625" style="105" bestFit="1" customWidth="1"/>
    <col min="11" max="11" width="11" style="43" bestFit="1" customWidth="1"/>
    <col min="12" max="12" width="10.8984375" style="43" customWidth="1"/>
    <col min="13" max="13" width="13.69921875" style="76" customWidth="1"/>
    <col min="14" max="14" width="14.5" style="76" bestFit="1" customWidth="1"/>
    <col min="15" max="15" width="12.19921875" style="52" bestFit="1" customWidth="1"/>
    <col min="16" max="16" width="12.09765625" style="52" customWidth="1"/>
    <col min="17" max="17" width="11.8984375" style="84" bestFit="1" customWidth="1"/>
    <col min="18" max="18" width="15.69921875" style="84" bestFit="1" customWidth="1"/>
    <col min="19" max="19" width="12.5" style="38" bestFit="1" customWidth="1"/>
    <col min="20" max="20" width="14.5" style="39" bestFit="1" customWidth="1"/>
    <col min="21" max="21" width="13.69921875" style="40" bestFit="1" customWidth="1"/>
    <col min="22" max="22" width="15.69921875" style="41" bestFit="1" customWidth="1"/>
    <col min="23" max="23" width="7" style="42" bestFit="1" customWidth="1"/>
    <col min="24" max="24" width="25.3984375" style="202" bestFit="1" customWidth="1"/>
    <col min="25" max="25" width="9.19921875" style="181" bestFit="1" customWidth="1"/>
    <col min="26" max="26" width="7.09765625" style="22" bestFit="1" customWidth="1"/>
    <col min="27" max="27" width="13.69921875" style="28" bestFit="1" customWidth="1"/>
    <col min="28" max="28" width="10.5" style="28" bestFit="1" customWidth="1"/>
    <col min="29" max="29" width="7.59765625" style="22" bestFit="1" customWidth="1"/>
    <col min="30" max="30" width="26.5" style="22" bestFit="1" customWidth="1"/>
    <col min="31" max="31" width="11.3984375" style="22" bestFit="1" customWidth="1"/>
    <col min="32" max="32" width="19" style="176" customWidth="1"/>
    <col min="33" max="33" width="28.3984375" style="176" bestFit="1" customWidth="1"/>
    <col min="34" max="34" width="23.59765625" style="23" bestFit="1" customWidth="1"/>
    <col min="35" max="35" width="27.69921875" style="177" bestFit="1" customWidth="1"/>
    <col min="36" max="36" width="19" style="24" bestFit="1" customWidth="1"/>
    <col min="37" max="37" width="38" style="23" bestFit="1" customWidth="1"/>
    <col min="38" max="38" width="38" style="23" customWidth="1"/>
    <col min="39" max="39" width="13.8984375" style="52" bestFit="1" customWidth="1"/>
    <col min="40" max="40" width="40.09765625" style="52" bestFit="1" customWidth="1"/>
    <col min="41" max="41" width="38.59765625" style="52" bestFit="1" customWidth="1"/>
    <col min="42" max="42" width="23.59765625" style="52" bestFit="1" customWidth="1"/>
    <col min="43" max="16384" width="11" style="30"/>
  </cols>
  <sheetData>
    <row r="1" spans="1:42" s="29" customFormat="1" x14ac:dyDescent="0.25">
      <c r="A1" s="29" t="s">
        <v>11</v>
      </c>
      <c r="B1" s="95" t="s">
        <v>1076</v>
      </c>
      <c r="C1" s="96" t="s">
        <v>13</v>
      </c>
      <c r="D1" s="95" t="s">
        <v>14</v>
      </c>
      <c r="E1" s="102" t="s">
        <v>1392</v>
      </c>
      <c r="F1" s="36" t="s">
        <v>1077</v>
      </c>
      <c r="G1" s="104" t="s">
        <v>1393</v>
      </c>
      <c r="H1" s="67" t="s">
        <v>1078</v>
      </c>
      <c r="I1" s="67" t="s">
        <v>3050</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63" t="s">
        <v>4272</v>
      </c>
      <c r="Y1" s="29" t="s">
        <v>934</v>
      </c>
      <c r="Z1" s="10" t="s">
        <v>20</v>
      </c>
      <c r="AA1" s="11" t="s">
        <v>21</v>
      </c>
      <c r="AB1" s="11" t="s">
        <v>22</v>
      </c>
      <c r="AC1" s="10" t="s">
        <v>23</v>
      </c>
      <c r="AD1" s="10" t="s">
        <v>24</v>
      </c>
      <c r="AE1" s="10" t="s">
        <v>25</v>
      </c>
      <c r="AF1" s="10" t="s">
        <v>3043</v>
      </c>
      <c r="AG1" s="10" t="s">
        <v>26</v>
      </c>
      <c r="AH1" s="12" t="s">
        <v>27</v>
      </c>
      <c r="AI1" s="12" t="s">
        <v>28</v>
      </c>
      <c r="AJ1" s="13" t="s">
        <v>29</v>
      </c>
      <c r="AK1" s="12" t="s">
        <v>30</v>
      </c>
      <c r="AL1" s="12" t="s">
        <v>31</v>
      </c>
      <c r="AM1" s="14" t="s">
        <v>32</v>
      </c>
      <c r="AN1" s="74" t="s">
        <v>33</v>
      </c>
      <c r="AO1" s="74" t="s">
        <v>34</v>
      </c>
      <c r="AP1" s="14" t="s">
        <v>35</v>
      </c>
    </row>
    <row r="2" spans="1:42" x14ac:dyDescent="0.25">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AC2</f>
        <v>PO</v>
      </c>
      <c r="I2" s="138" t="s">
        <v>4362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Z2" s="176">
        <v>100</v>
      </c>
      <c r="AA2" s="180"/>
      <c r="AB2" s="180" t="s">
        <v>57</v>
      </c>
      <c r="AC2" s="176" t="s">
        <v>58</v>
      </c>
      <c r="AD2" s="176" t="s">
        <v>1314</v>
      </c>
      <c r="AE2" s="176" t="s">
        <v>59</v>
      </c>
      <c r="AF2" s="176" t="s">
        <v>3008</v>
      </c>
      <c r="AG2" s="176" t="s">
        <v>166</v>
      </c>
      <c r="AH2" s="177"/>
      <c r="AI2" s="177" t="s">
        <v>361</v>
      </c>
      <c r="AJ2" s="178"/>
      <c r="AK2" s="177"/>
      <c r="AL2" s="177" t="s">
        <v>1315</v>
      </c>
      <c r="AM2" s="193"/>
      <c r="AN2" s="193"/>
      <c r="AO2" s="193"/>
      <c r="AP2" s="193"/>
    </row>
    <row r="3" spans="1:42" x14ac:dyDescent="0.25">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AC3</f>
        <v>PO</v>
      </c>
      <c r="I3" s="138" t="s">
        <v>3051</v>
      </c>
      <c r="J3" s="205" t="str">
        <f>IF(AND(A3&lt;&gt;"",ISNUMBER(A3)),VLOOKUP(A3,Studies!A:BR,6,FALSE),"")</f>
        <v>Plasma</v>
      </c>
      <c r="K3" s="187">
        <v>4.1000000000000002E-2</v>
      </c>
      <c r="L3" s="187" t="s">
        <v>1117</v>
      </c>
      <c r="M3" s="201"/>
      <c r="N3" s="201"/>
      <c r="O3" s="193">
        <f>3.4/55</f>
        <v>6.1818181818181814E-2</v>
      </c>
      <c r="P3" s="193" t="s">
        <v>1100</v>
      </c>
      <c r="Q3" s="202"/>
      <c r="R3" s="202"/>
      <c r="S3" s="182">
        <v>0</v>
      </c>
      <c r="T3" s="183" t="s">
        <v>935</v>
      </c>
      <c r="U3" s="184">
        <v>113</v>
      </c>
      <c r="V3" s="185" t="s">
        <v>935</v>
      </c>
      <c r="W3" s="186" t="s">
        <v>59</v>
      </c>
      <c r="X3" s="202">
        <v>1</v>
      </c>
      <c r="Z3" s="176">
        <v>600</v>
      </c>
      <c r="AA3" s="180"/>
      <c r="AB3" s="180" t="s">
        <v>57</v>
      </c>
      <c r="AC3" s="176" t="s">
        <v>58</v>
      </c>
      <c r="AD3" s="176" t="s">
        <v>182</v>
      </c>
      <c r="AE3" s="176" t="s">
        <v>59</v>
      </c>
      <c r="AF3" s="176" t="s">
        <v>3011</v>
      </c>
      <c r="AH3" s="177"/>
      <c r="AI3" s="177" t="s">
        <v>1118</v>
      </c>
      <c r="AJ3" s="178"/>
      <c r="AK3" s="177"/>
      <c r="AL3" s="177"/>
      <c r="AM3" s="193"/>
      <c r="AN3" s="193"/>
      <c r="AO3" s="193"/>
      <c r="AP3" s="193"/>
    </row>
    <row r="4" spans="1:42" x14ac:dyDescent="0.25">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3051</v>
      </c>
      <c r="J4" s="205" t="str">
        <f>IF(AND(A4&lt;&gt;"",ISNUMBER(A4)),VLOOKUP(A4,Studies!A:BR,6,FALSE),"")</f>
        <v>Plasma</v>
      </c>
      <c r="K4" s="187">
        <v>2.3E-2</v>
      </c>
      <c r="L4" s="187" t="s">
        <v>115</v>
      </c>
      <c r="M4" s="201">
        <v>6.0000000000000001E-3</v>
      </c>
      <c r="N4" s="201" t="s">
        <v>1119</v>
      </c>
      <c r="O4" s="193">
        <v>5.3999999999999999E-2</v>
      </c>
      <c r="P4" s="193" t="s">
        <v>1120</v>
      </c>
      <c r="Q4" s="202">
        <v>1.2E-2</v>
      </c>
      <c r="R4" s="202" t="s">
        <v>1119</v>
      </c>
      <c r="S4" s="182">
        <v>0</v>
      </c>
      <c r="T4" s="183" t="s">
        <v>935</v>
      </c>
      <c r="U4" s="184">
        <v>113</v>
      </c>
      <c r="V4" s="185">
        <v>185</v>
      </c>
      <c r="W4" s="186" t="s">
        <v>59</v>
      </c>
      <c r="X4" s="202">
        <v>1</v>
      </c>
      <c r="Z4" s="176">
        <v>600</v>
      </c>
      <c r="AA4" s="180"/>
      <c r="AB4" s="180" t="s">
        <v>57</v>
      </c>
      <c r="AC4" s="176" t="s">
        <v>58</v>
      </c>
      <c r="AD4" s="176" t="s">
        <v>182</v>
      </c>
      <c r="AE4" s="176" t="s">
        <v>59</v>
      </c>
      <c r="AF4" s="176" t="s">
        <v>3011</v>
      </c>
      <c r="AH4" s="177"/>
      <c r="AI4" s="177" t="s">
        <v>1118</v>
      </c>
      <c r="AJ4" s="178"/>
      <c r="AK4" s="177"/>
      <c r="AL4" s="177"/>
      <c r="AM4" s="193" t="s">
        <v>61</v>
      </c>
      <c r="AN4" s="193"/>
      <c r="AO4" s="193"/>
      <c r="AP4" s="193"/>
    </row>
    <row r="5" spans="1:42" x14ac:dyDescent="0.25">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3051</v>
      </c>
      <c r="J5" s="205" t="str">
        <f>IF(AND(A5&lt;&gt;"",ISNUMBER(A5)),VLOOKUP(A5,Studies!A:BR,6,FALSE),"")</f>
        <v>Plasma</v>
      </c>
      <c r="K5" s="187">
        <v>0.13200000000000001</v>
      </c>
      <c r="L5" s="187" t="s">
        <v>115</v>
      </c>
      <c r="M5" s="201">
        <v>2.8000000000000001E-2</v>
      </c>
      <c r="N5" s="201" t="s">
        <v>1119</v>
      </c>
      <c r="O5" s="193">
        <v>0.20200000000000001</v>
      </c>
      <c r="P5" s="193" t="s">
        <v>1120</v>
      </c>
      <c r="Q5" s="202">
        <v>4.2000000000000003E-2</v>
      </c>
      <c r="R5" s="202" t="s">
        <v>1119</v>
      </c>
      <c r="S5" s="182">
        <v>0</v>
      </c>
      <c r="T5" s="183" t="s">
        <v>935</v>
      </c>
      <c r="U5" s="184">
        <v>185</v>
      </c>
      <c r="V5" s="185" t="s">
        <v>935</v>
      </c>
      <c r="W5" s="186" t="s">
        <v>59</v>
      </c>
      <c r="X5" s="202">
        <v>1</v>
      </c>
      <c r="Z5" s="176">
        <v>600</v>
      </c>
      <c r="AA5" s="180"/>
      <c r="AB5" s="180" t="s">
        <v>57</v>
      </c>
      <c r="AC5" s="176" t="s">
        <v>58</v>
      </c>
      <c r="AD5" s="176" t="s">
        <v>182</v>
      </c>
      <c r="AE5" s="176" t="s">
        <v>59</v>
      </c>
      <c r="AF5" s="176" t="s">
        <v>3011</v>
      </c>
      <c r="AH5" s="177"/>
      <c r="AI5" s="177" t="s">
        <v>1118</v>
      </c>
      <c r="AJ5" s="178"/>
      <c r="AK5" s="177"/>
      <c r="AL5" s="177"/>
      <c r="AM5" s="193" t="s">
        <v>61</v>
      </c>
      <c r="AN5" s="193"/>
      <c r="AO5" s="193"/>
      <c r="AP5" s="193"/>
    </row>
    <row r="6" spans="1:42" x14ac:dyDescent="0.25">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4362</v>
      </c>
      <c r="J6" s="205" t="str">
        <f>IF(AND(A6&lt;&gt;"",ISNUMBER(A6)),VLOOKUP(A6,Studies!A:BR,6,FALSE),"")</f>
        <v>Plasma</v>
      </c>
      <c r="K6" s="187">
        <v>7.97</v>
      </c>
      <c r="L6" s="187" t="s">
        <v>115</v>
      </c>
      <c r="M6" s="201">
        <v>1.1399999999999999</v>
      </c>
      <c r="N6" s="201" t="s">
        <v>1119</v>
      </c>
      <c r="O6" s="193">
        <v>3.12</v>
      </c>
      <c r="P6" s="193" t="s">
        <v>1120</v>
      </c>
      <c r="Q6" s="202">
        <v>0.37</v>
      </c>
      <c r="R6" s="202" t="s">
        <v>1119</v>
      </c>
      <c r="S6" s="182">
        <v>0</v>
      </c>
      <c r="T6" s="183" t="s">
        <v>935</v>
      </c>
      <c r="U6" s="184">
        <v>74</v>
      </c>
      <c r="V6" s="185">
        <v>170</v>
      </c>
      <c r="W6" s="186" t="s">
        <v>59</v>
      </c>
      <c r="X6" s="202">
        <v>1</v>
      </c>
      <c r="Y6" s="181" t="s">
        <v>2974</v>
      </c>
      <c r="Z6" s="176">
        <v>200</v>
      </c>
      <c r="AA6" s="180"/>
      <c r="AB6" s="180" t="s">
        <v>57</v>
      </c>
      <c r="AC6" s="176" t="s">
        <v>58</v>
      </c>
      <c r="AD6" s="176" t="s">
        <v>830</v>
      </c>
      <c r="AE6" s="176" t="s">
        <v>59</v>
      </c>
      <c r="AF6" s="176" t="s">
        <v>3008</v>
      </c>
      <c r="AH6" s="177"/>
      <c r="AI6" s="177" t="s">
        <v>1121</v>
      </c>
      <c r="AJ6" s="178"/>
      <c r="AK6" s="177"/>
      <c r="AL6" s="177"/>
      <c r="AM6" s="193" t="s">
        <v>61</v>
      </c>
      <c r="AN6" s="193"/>
      <c r="AO6" s="193"/>
      <c r="AP6" s="193"/>
    </row>
    <row r="7" spans="1:42" x14ac:dyDescent="0.25">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4362</v>
      </c>
      <c r="J7" s="205" t="str">
        <f>IF(AND(A7&lt;&gt;"",ISNUMBER(A7)),VLOOKUP(A7,Studies!A:BR,6,FALSE),"")</f>
        <v>Plasma</v>
      </c>
      <c r="K7" s="187">
        <v>2.63</v>
      </c>
      <c r="L7" s="187" t="s">
        <v>115</v>
      </c>
      <c r="M7" s="201">
        <v>0.4</v>
      </c>
      <c r="N7" s="201" t="s">
        <v>1119</v>
      </c>
      <c r="O7" s="193">
        <v>1.92</v>
      </c>
      <c r="P7" s="193" t="s">
        <v>1120</v>
      </c>
      <c r="Q7" s="202">
        <v>0.31</v>
      </c>
      <c r="R7" s="202" t="s">
        <v>1119</v>
      </c>
      <c r="S7" s="182">
        <v>0</v>
      </c>
      <c r="T7" s="183" t="s">
        <v>935</v>
      </c>
      <c r="U7" s="184">
        <v>170</v>
      </c>
      <c r="V7" s="185" t="s">
        <v>935</v>
      </c>
      <c r="W7" s="186" t="s">
        <v>59</v>
      </c>
      <c r="X7" s="202">
        <v>1</v>
      </c>
      <c r="Y7" s="181" t="s">
        <v>2974</v>
      </c>
      <c r="Z7" s="176">
        <v>200</v>
      </c>
      <c r="AA7" s="180"/>
      <c r="AB7" s="180" t="s">
        <v>57</v>
      </c>
      <c r="AC7" s="176" t="s">
        <v>58</v>
      </c>
      <c r="AD7" s="176" t="s">
        <v>830</v>
      </c>
      <c r="AE7" s="176" t="s">
        <v>59</v>
      </c>
      <c r="AF7" s="176" t="s">
        <v>3008</v>
      </c>
      <c r="AH7" s="177"/>
      <c r="AI7" s="177" t="s">
        <v>1121</v>
      </c>
      <c r="AJ7" s="178"/>
      <c r="AK7" s="177"/>
      <c r="AL7" s="177"/>
      <c r="AM7" s="193" t="s">
        <v>61</v>
      </c>
      <c r="AN7" s="193"/>
      <c r="AO7" s="193"/>
      <c r="AP7" s="193"/>
    </row>
    <row r="8" spans="1:42" x14ac:dyDescent="0.25">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3051</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X8" s="202">
        <v>1</v>
      </c>
      <c r="Z8" s="176">
        <v>600</v>
      </c>
      <c r="AA8" s="180"/>
      <c r="AB8" s="180" t="s">
        <v>57</v>
      </c>
      <c r="AC8" s="176" t="s">
        <v>58</v>
      </c>
      <c r="AD8" s="176" t="s">
        <v>4250</v>
      </c>
      <c r="AE8" s="176" t="s">
        <v>59</v>
      </c>
      <c r="AF8" s="176" t="s">
        <v>3009</v>
      </c>
      <c r="AH8" s="177" t="s">
        <v>1101</v>
      </c>
      <c r="AJ8" s="178"/>
      <c r="AK8" s="177"/>
      <c r="AL8" s="177" t="s">
        <v>1102</v>
      </c>
      <c r="AM8" s="193"/>
      <c r="AN8" s="193"/>
      <c r="AO8" s="193"/>
      <c r="AP8" s="193"/>
    </row>
    <row r="9" spans="1:42" x14ac:dyDescent="0.25">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4362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Z9" s="176">
        <v>400</v>
      </c>
      <c r="AA9" s="180"/>
      <c r="AB9" s="180" t="s">
        <v>57</v>
      </c>
      <c r="AC9" s="176" t="s">
        <v>58</v>
      </c>
      <c r="AD9" s="176" t="s">
        <v>508</v>
      </c>
      <c r="AE9" s="176" t="s">
        <v>59</v>
      </c>
      <c r="AF9" s="176" t="s">
        <v>3010</v>
      </c>
      <c r="AH9" s="177" t="s">
        <v>1103</v>
      </c>
      <c r="AJ9" s="178"/>
      <c r="AK9" s="177"/>
      <c r="AL9" s="177" t="s">
        <v>1104</v>
      </c>
      <c r="AM9" s="193"/>
      <c r="AN9" s="193"/>
      <c r="AO9" s="193"/>
      <c r="AP9" s="193"/>
    </row>
    <row r="10" spans="1:42" x14ac:dyDescent="0.25">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3051</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X10" s="202">
        <v>1</v>
      </c>
      <c r="Z10" s="176">
        <v>600</v>
      </c>
      <c r="AA10" s="180"/>
      <c r="AB10" s="180" t="s">
        <v>57</v>
      </c>
      <c r="AC10" s="176" t="s">
        <v>58</v>
      </c>
      <c r="AD10" s="176" t="s">
        <v>4250</v>
      </c>
      <c r="AE10" s="176" t="s">
        <v>59</v>
      </c>
      <c r="AF10" s="176" t="s">
        <v>3009</v>
      </c>
      <c r="AH10" s="177" t="s">
        <v>1101</v>
      </c>
      <c r="AJ10" s="178"/>
      <c r="AK10" s="177"/>
      <c r="AL10" s="177" t="s">
        <v>1102</v>
      </c>
      <c r="AM10" s="193"/>
      <c r="AN10" s="193"/>
      <c r="AO10" s="193"/>
      <c r="AP10" s="193"/>
    </row>
    <row r="11" spans="1:42" x14ac:dyDescent="0.25">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4362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Z11" s="176">
        <v>400</v>
      </c>
      <c r="AA11" s="180"/>
      <c r="AB11" s="180" t="s">
        <v>57</v>
      </c>
      <c r="AC11" s="176" t="s">
        <v>58</v>
      </c>
      <c r="AD11" s="176" t="s">
        <v>508</v>
      </c>
      <c r="AE11" s="176" t="s">
        <v>59</v>
      </c>
      <c r="AF11" s="176" t="s">
        <v>3010</v>
      </c>
      <c r="AH11" s="177" t="s">
        <v>1103</v>
      </c>
      <c r="AJ11" s="178"/>
      <c r="AK11" s="177"/>
      <c r="AL11" s="177" t="s">
        <v>1104</v>
      </c>
      <c r="AM11" s="193"/>
      <c r="AN11" s="193"/>
      <c r="AO11" s="193"/>
      <c r="AP11" s="193"/>
    </row>
    <row r="12" spans="1:42" x14ac:dyDescent="0.25">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3051</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X12" s="202">
        <v>1</v>
      </c>
      <c r="Z12" s="176">
        <v>450</v>
      </c>
      <c r="AA12" s="180"/>
      <c r="AB12" s="180" t="s">
        <v>57</v>
      </c>
      <c r="AC12" s="176" t="s">
        <v>58</v>
      </c>
      <c r="AD12" s="176" t="s">
        <v>4128</v>
      </c>
      <c r="AE12" s="176" t="s">
        <v>59</v>
      </c>
      <c r="AF12" s="176" t="s">
        <v>3011</v>
      </c>
      <c r="AG12" s="176" t="s">
        <v>1312</v>
      </c>
      <c r="AH12" s="177"/>
      <c r="AJ12" s="178"/>
      <c r="AK12" s="177"/>
      <c r="AL12" s="177"/>
      <c r="AM12" s="193"/>
      <c r="AN12" s="193"/>
      <c r="AO12" s="193"/>
      <c r="AP12" s="193"/>
    </row>
    <row r="13" spans="1:42" x14ac:dyDescent="0.25">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4362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Z13" s="176">
        <v>200</v>
      </c>
      <c r="AA13" s="180"/>
      <c r="AB13" s="180" t="s">
        <v>57</v>
      </c>
      <c r="AC13" s="176" t="s">
        <v>58</v>
      </c>
      <c r="AD13" s="176" t="s">
        <v>1313</v>
      </c>
      <c r="AE13" s="176" t="s">
        <v>59</v>
      </c>
      <c r="AF13" s="176" t="s">
        <v>3014</v>
      </c>
      <c r="AG13" s="176" t="s">
        <v>111</v>
      </c>
      <c r="AH13" s="177"/>
      <c r="AJ13" s="178"/>
      <c r="AK13" s="177"/>
      <c r="AL13" s="177"/>
      <c r="AM13" s="193"/>
      <c r="AN13" s="193"/>
      <c r="AO13" s="193"/>
      <c r="AP13" s="193"/>
    </row>
    <row r="14" spans="1:42" x14ac:dyDescent="0.25">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3051</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X14" s="202">
        <v>1</v>
      </c>
      <c r="Z14" s="176">
        <v>450</v>
      </c>
      <c r="AA14" s="180"/>
      <c r="AB14" s="180" t="s">
        <v>57</v>
      </c>
      <c r="AC14" s="176" t="s">
        <v>58</v>
      </c>
      <c r="AD14" s="176" t="s">
        <v>4128</v>
      </c>
      <c r="AE14" s="176" t="s">
        <v>59</v>
      </c>
      <c r="AF14" s="176" t="s">
        <v>3011</v>
      </c>
      <c r="AG14" s="176" t="s">
        <v>1312</v>
      </c>
      <c r="AH14" s="177"/>
      <c r="AJ14" s="178"/>
      <c r="AK14" s="177"/>
      <c r="AL14" s="177"/>
      <c r="AM14" s="193"/>
      <c r="AN14" s="193"/>
      <c r="AO14" s="193"/>
      <c r="AP14" s="193"/>
    </row>
    <row r="15" spans="1:42" x14ac:dyDescent="0.25">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1108</v>
      </c>
      <c r="G15" s="205" t="str">
        <f>IF(AND(A15&lt;&gt;"",ISNUMBER(A15)),VLOOKUP(A15,Studies!A:BR,13,FALSE),"")</f>
        <v>PO</v>
      </c>
      <c r="H15" s="138" t="str">
        <f t="shared" si="1"/>
        <v>PO</v>
      </c>
      <c r="I15" s="138" t="s">
        <v>3052</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Y15" s="181" t="s">
        <v>1123</v>
      </c>
      <c r="Z15" s="158">
        <v>500</v>
      </c>
      <c r="AA15" s="159"/>
      <c r="AB15" s="159" t="s">
        <v>57</v>
      </c>
      <c r="AC15" s="158" t="s">
        <v>58</v>
      </c>
      <c r="AD15" s="176" t="s">
        <v>3015</v>
      </c>
      <c r="AE15" s="158" t="s">
        <v>59</v>
      </c>
      <c r="AF15" s="176" t="s">
        <v>3018</v>
      </c>
      <c r="AG15" s="158" t="s">
        <v>91</v>
      </c>
      <c r="AH15" s="160"/>
      <c r="AI15" s="160" t="s">
        <v>1144</v>
      </c>
      <c r="AJ15" s="174"/>
      <c r="AK15" s="175"/>
      <c r="AL15" s="175"/>
      <c r="AM15" s="193"/>
      <c r="AN15" s="193"/>
      <c r="AO15" s="193"/>
      <c r="AP15" s="193"/>
    </row>
    <row r="16" spans="1:42" x14ac:dyDescent="0.25">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1108</v>
      </c>
      <c r="G16" s="205" t="str">
        <f>IF(AND(A16&lt;&gt;"",ISNUMBER(A16)),VLOOKUP(A16,Studies!A:BR,13,FALSE),"")</f>
        <v>IV</v>
      </c>
      <c r="H16" s="138" t="str">
        <f t="shared" si="1"/>
        <v>PO</v>
      </c>
      <c r="I16" s="138" t="s">
        <v>3052</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Y16" s="181" t="s">
        <v>1123</v>
      </c>
      <c r="Z16" s="158">
        <v>500</v>
      </c>
      <c r="AA16" s="159"/>
      <c r="AB16" s="159" t="s">
        <v>57</v>
      </c>
      <c r="AC16" s="158" t="s">
        <v>58</v>
      </c>
      <c r="AD16" s="176" t="s">
        <v>3015</v>
      </c>
      <c r="AE16" s="158" t="s">
        <v>59</v>
      </c>
      <c r="AF16" s="176" t="s">
        <v>3018</v>
      </c>
      <c r="AG16" s="158" t="s">
        <v>91</v>
      </c>
      <c r="AH16" s="160"/>
      <c r="AI16" s="160" t="s">
        <v>1144</v>
      </c>
      <c r="AJ16" s="174"/>
      <c r="AK16" s="175"/>
      <c r="AL16" s="175"/>
      <c r="AM16" s="193"/>
      <c r="AN16" s="193"/>
      <c r="AO16" s="193"/>
      <c r="AP16" s="193"/>
    </row>
    <row r="17" spans="1:42" x14ac:dyDescent="0.25">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3051</v>
      </c>
      <c r="J17" s="205" t="str">
        <f>IF(AND(A17&lt;&gt;"",ISNUMBER(A17)),VLOOKUP(A17,Studies!A:BR,6,FALSE),"")</f>
        <v>Whole Blood</v>
      </c>
      <c r="K17" s="187">
        <f>3.7/35.8</f>
        <v>0.10335195530726259</v>
      </c>
      <c r="L17" s="187" t="s">
        <v>1099</v>
      </c>
      <c r="M17" s="201"/>
      <c r="N17" s="201"/>
      <c r="O17" s="193">
        <f>1.8/17.9</f>
        <v>0.1005586592178771</v>
      </c>
      <c r="P17" s="193" t="s">
        <v>334</v>
      </c>
      <c r="Q17" s="202"/>
      <c r="R17" s="202"/>
      <c r="S17" s="182">
        <v>0</v>
      </c>
      <c r="T17" s="183" t="s">
        <v>935</v>
      </c>
      <c r="U17" s="184">
        <v>132</v>
      </c>
      <c r="V17" s="185" t="s">
        <v>935</v>
      </c>
      <c r="W17" s="186" t="s">
        <v>59</v>
      </c>
      <c r="X17" s="202">
        <f>6/4</f>
        <v>1.5</v>
      </c>
      <c r="Y17" s="181" t="s">
        <v>4273</v>
      </c>
      <c r="Z17" s="176">
        <v>600</v>
      </c>
      <c r="AA17" s="180"/>
      <c r="AB17" s="180" t="s">
        <v>57</v>
      </c>
      <c r="AC17" s="176" t="s">
        <v>58</v>
      </c>
      <c r="AD17" s="176" t="s">
        <v>2607</v>
      </c>
      <c r="AE17" s="176" t="s">
        <v>59</v>
      </c>
      <c r="AF17" s="176" t="s">
        <v>3013</v>
      </c>
      <c r="AG17" s="176" t="s">
        <v>91</v>
      </c>
      <c r="AH17" s="177"/>
      <c r="AI17" s="160" t="s">
        <v>1122</v>
      </c>
      <c r="AJ17" s="178"/>
      <c r="AK17" s="177"/>
      <c r="AL17" s="177"/>
      <c r="AM17" s="193"/>
      <c r="AN17" s="193"/>
      <c r="AO17" s="193"/>
      <c r="AP17" s="193"/>
    </row>
    <row r="18" spans="1:42" x14ac:dyDescent="0.25">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3051</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X18" s="202">
        <v>1</v>
      </c>
      <c r="Z18" s="176">
        <v>600</v>
      </c>
      <c r="AA18" s="180"/>
      <c r="AB18" s="180" t="s">
        <v>57</v>
      </c>
      <c r="AC18" s="176" t="s">
        <v>58</v>
      </c>
      <c r="AD18" s="176" t="s">
        <v>2607</v>
      </c>
      <c r="AE18" s="176" t="s">
        <v>59</v>
      </c>
      <c r="AF18" s="176" t="s">
        <v>3013</v>
      </c>
      <c r="AG18" s="176" t="s">
        <v>91</v>
      </c>
      <c r="AH18" s="177"/>
      <c r="AI18" s="160" t="s">
        <v>1122</v>
      </c>
      <c r="AJ18" s="178"/>
      <c r="AK18" s="177"/>
      <c r="AL18" s="177"/>
      <c r="AM18" s="193"/>
      <c r="AN18" s="193"/>
      <c r="AO18" s="193"/>
      <c r="AP18" s="193"/>
    </row>
    <row r="19" spans="1:42" x14ac:dyDescent="0.25">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3051</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X19" s="202">
        <v>1</v>
      </c>
      <c r="Z19" s="176">
        <v>600</v>
      </c>
      <c r="AA19" s="180"/>
      <c r="AB19" s="137" t="s">
        <v>57</v>
      </c>
      <c r="AC19" s="176" t="s">
        <v>58</v>
      </c>
      <c r="AD19" s="176" t="s">
        <v>4249</v>
      </c>
      <c r="AE19" s="176" t="s">
        <v>59</v>
      </c>
      <c r="AF19" s="176" t="s">
        <v>3017</v>
      </c>
      <c r="AG19" s="176" t="s">
        <v>91</v>
      </c>
      <c r="AH19" s="177" t="s">
        <v>1134</v>
      </c>
      <c r="AI19" s="177" t="s">
        <v>2926</v>
      </c>
      <c r="AJ19" s="178"/>
      <c r="AK19" s="177"/>
      <c r="AL19" s="177"/>
      <c r="AM19" s="193"/>
      <c r="AN19" s="193"/>
      <c r="AO19" s="193"/>
      <c r="AP19" s="193"/>
    </row>
    <row r="20" spans="1:42" x14ac:dyDescent="0.25">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3051</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X20" s="202">
        <v>1</v>
      </c>
      <c r="Z20" s="136">
        <v>600</v>
      </c>
      <c r="AA20" s="137"/>
      <c r="AB20" s="137" t="s">
        <v>57</v>
      </c>
      <c r="AC20" s="176" t="s">
        <v>58</v>
      </c>
      <c r="AD20" s="176" t="s">
        <v>4249</v>
      </c>
      <c r="AE20" s="176" t="s">
        <v>59</v>
      </c>
      <c r="AF20" s="176" t="s">
        <v>3017</v>
      </c>
      <c r="AG20" s="136" t="s">
        <v>91</v>
      </c>
      <c r="AH20" s="177" t="s">
        <v>1134</v>
      </c>
      <c r="AI20" s="177" t="s">
        <v>2926</v>
      </c>
      <c r="AJ20" s="174"/>
      <c r="AK20" s="175"/>
      <c r="AL20" s="175"/>
      <c r="AM20" s="193"/>
      <c r="AN20" s="193"/>
      <c r="AO20" s="193"/>
      <c r="AP20" s="193"/>
    </row>
    <row r="21" spans="1:42" x14ac:dyDescent="0.25">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3051</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02">
        <v>1</v>
      </c>
      <c r="Y21" s="220"/>
      <c r="Z21" s="206">
        <v>300</v>
      </c>
      <c r="AA21" s="207"/>
      <c r="AB21" s="207" t="s">
        <v>57</v>
      </c>
      <c r="AC21" s="206" t="s">
        <v>58</v>
      </c>
      <c r="AD21" s="176" t="s">
        <v>2868</v>
      </c>
      <c r="AE21" s="206" t="s">
        <v>59</v>
      </c>
      <c r="AF21" s="176" t="s">
        <v>3018</v>
      </c>
      <c r="AG21" s="206" t="s">
        <v>91</v>
      </c>
      <c r="AH21" s="208" t="s">
        <v>1125</v>
      </c>
      <c r="AI21" s="208" t="s">
        <v>1126</v>
      </c>
      <c r="AJ21" s="209"/>
      <c r="AK21" s="208"/>
      <c r="AL21" s="208" t="s">
        <v>1127</v>
      </c>
      <c r="AM21" s="193"/>
      <c r="AN21" s="193"/>
      <c r="AO21" s="193"/>
      <c r="AP21" s="193"/>
    </row>
    <row r="22" spans="1:42" x14ac:dyDescent="0.25">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1108</v>
      </c>
      <c r="G22" s="205" t="str">
        <f>IF(AND(A22&lt;&gt;"",ISNUMBER(A22)),VLOOKUP(A22,Studies!A:BR,13,FALSE),"")</f>
        <v>PO</v>
      </c>
      <c r="H22" s="138" t="str">
        <f t="shared" si="1"/>
        <v>PO</v>
      </c>
      <c r="I22" s="138" t="s">
        <v>3052</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14"/>
      <c r="Y22" s="220"/>
      <c r="Z22" s="206">
        <v>500</v>
      </c>
      <c r="AA22" s="207"/>
      <c r="AB22" s="207" t="s">
        <v>57</v>
      </c>
      <c r="AC22" s="206" t="s">
        <v>58</v>
      </c>
      <c r="AD22" s="176" t="s">
        <v>1124</v>
      </c>
      <c r="AE22" s="206" t="s">
        <v>59</v>
      </c>
      <c r="AF22" s="176" t="s">
        <v>3018</v>
      </c>
      <c r="AG22" s="206" t="s">
        <v>91</v>
      </c>
      <c r="AH22" s="208" t="s">
        <v>1128</v>
      </c>
      <c r="AI22" s="208" t="s">
        <v>1129</v>
      </c>
      <c r="AJ22" s="209"/>
      <c r="AK22" s="208"/>
      <c r="AL22" s="208" t="s">
        <v>1127</v>
      </c>
      <c r="AM22" s="193"/>
      <c r="AN22" s="193"/>
      <c r="AO22" s="193"/>
      <c r="AP22" s="193"/>
    </row>
    <row r="23" spans="1:42" x14ac:dyDescent="0.25">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3051</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02">
        <v>1</v>
      </c>
      <c r="Y23" s="220"/>
      <c r="Z23" s="206">
        <v>300</v>
      </c>
      <c r="AA23" s="207"/>
      <c r="AB23" s="207" t="s">
        <v>57</v>
      </c>
      <c r="AC23" s="206" t="s">
        <v>58</v>
      </c>
      <c r="AD23" s="176" t="s">
        <v>2868</v>
      </c>
      <c r="AE23" s="206" t="s">
        <v>59</v>
      </c>
      <c r="AF23" s="176" t="s">
        <v>3018</v>
      </c>
      <c r="AG23" s="206" t="s">
        <v>91</v>
      </c>
      <c r="AH23" s="208" t="s">
        <v>1125</v>
      </c>
      <c r="AI23" s="208" t="s">
        <v>1126</v>
      </c>
      <c r="AJ23" s="209"/>
      <c r="AK23" s="208"/>
      <c r="AL23" s="208" t="s">
        <v>1127</v>
      </c>
      <c r="AM23" s="193"/>
      <c r="AN23" s="193"/>
      <c r="AO23" s="193"/>
      <c r="AP23" s="193"/>
    </row>
    <row r="24" spans="1:42" x14ac:dyDescent="0.25">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1108</v>
      </c>
      <c r="G24" s="205" t="str">
        <f>IF(AND(A24&lt;&gt;"",ISNUMBER(A24)),VLOOKUP(A24,Studies!A:BR,13,FALSE),"")</f>
        <v>PO</v>
      </c>
      <c r="H24" s="138" t="str">
        <f t="shared" si="1"/>
        <v>PO</v>
      </c>
      <c r="I24" s="138" t="s">
        <v>3052</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14"/>
      <c r="Y24" s="220"/>
      <c r="Z24" s="206">
        <v>500</v>
      </c>
      <c r="AA24" s="207"/>
      <c r="AB24" s="207" t="s">
        <v>57</v>
      </c>
      <c r="AC24" s="206" t="s">
        <v>58</v>
      </c>
      <c r="AD24" s="176" t="s">
        <v>1124</v>
      </c>
      <c r="AE24" s="206" t="s">
        <v>59</v>
      </c>
      <c r="AF24" s="176" t="s">
        <v>3018</v>
      </c>
      <c r="AG24" s="206" t="s">
        <v>91</v>
      </c>
      <c r="AH24" s="208" t="s">
        <v>1128</v>
      </c>
      <c r="AI24" s="208" t="s">
        <v>1129</v>
      </c>
      <c r="AJ24" s="209"/>
      <c r="AK24" s="208"/>
      <c r="AL24" s="208" t="s">
        <v>1127</v>
      </c>
      <c r="AM24" s="193"/>
      <c r="AN24" s="193"/>
      <c r="AO24" s="193"/>
      <c r="AP24" s="193"/>
    </row>
    <row r="25" spans="1:42" s="135" customFormat="1" ht="13.8" x14ac:dyDescent="0.25">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3051</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202">
        <v>1</v>
      </c>
      <c r="Y25" s="181"/>
      <c r="Z25" s="176">
        <v>300</v>
      </c>
      <c r="AA25" s="180"/>
      <c r="AB25" s="180" t="s">
        <v>57</v>
      </c>
      <c r="AC25" s="206" t="s">
        <v>58</v>
      </c>
      <c r="AD25" s="176" t="s">
        <v>2868</v>
      </c>
      <c r="AE25" s="176" t="s">
        <v>59</v>
      </c>
      <c r="AF25" s="176" t="s">
        <v>3018</v>
      </c>
      <c r="AG25" s="176" t="s">
        <v>91</v>
      </c>
      <c r="AH25" s="177" t="s">
        <v>1125</v>
      </c>
      <c r="AI25" s="177" t="s">
        <v>1130</v>
      </c>
      <c r="AJ25" s="178"/>
      <c r="AK25" s="177"/>
      <c r="AL25" s="177" t="s">
        <v>1127</v>
      </c>
      <c r="AM25" s="193"/>
      <c r="AN25" s="193"/>
      <c r="AO25" s="193"/>
      <c r="AP25" s="193"/>
    </row>
    <row r="26" spans="1:42" s="135" customFormat="1" ht="13.8" x14ac:dyDescent="0.25">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1108</v>
      </c>
      <c r="G26" s="205" t="str">
        <f>IF(AND(A26&lt;&gt;"",ISNUMBER(A26)),VLOOKUP(A26,Studies!A:BR,13,FALSE),"")</f>
        <v>PO</v>
      </c>
      <c r="H26" s="138" t="str">
        <f t="shared" si="1"/>
        <v>PO</v>
      </c>
      <c r="I26" s="138" t="s">
        <v>3052</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202"/>
      <c r="Y26" s="181"/>
      <c r="Z26" s="176">
        <v>500</v>
      </c>
      <c r="AA26" s="180"/>
      <c r="AB26" s="180" t="s">
        <v>57</v>
      </c>
      <c r="AC26" s="206" t="s">
        <v>58</v>
      </c>
      <c r="AD26" s="176" t="s">
        <v>1124</v>
      </c>
      <c r="AE26" s="176" t="s">
        <v>59</v>
      </c>
      <c r="AF26" s="176" t="s">
        <v>3018</v>
      </c>
      <c r="AG26" s="176" t="s">
        <v>91</v>
      </c>
      <c r="AH26" s="177" t="s">
        <v>1128</v>
      </c>
      <c r="AI26" s="177" t="s">
        <v>1131</v>
      </c>
      <c r="AJ26" s="178"/>
      <c r="AK26" s="177"/>
      <c r="AL26" s="177" t="s">
        <v>1127</v>
      </c>
      <c r="AM26" s="193"/>
      <c r="AN26" s="193"/>
      <c r="AO26" s="193"/>
      <c r="AP26" s="193"/>
    </row>
    <row r="27" spans="1:42" s="135" customFormat="1" ht="13.8" x14ac:dyDescent="0.25">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4362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202"/>
      <c r="Y27" s="181"/>
      <c r="Z27" s="136">
        <v>200</v>
      </c>
      <c r="AA27" s="137"/>
      <c r="AB27" s="137" t="s">
        <v>57</v>
      </c>
      <c r="AC27" s="136"/>
      <c r="AD27" s="136" t="s">
        <v>182</v>
      </c>
      <c r="AE27" s="136"/>
      <c r="AF27" s="176" t="s">
        <v>3011</v>
      </c>
      <c r="AG27" s="136"/>
      <c r="AH27" s="174"/>
      <c r="AI27" s="174" t="s">
        <v>1387</v>
      </c>
      <c r="AJ27" s="174"/>
      <c r="AK27" s="175">
        <v>120</v>
      </c>
      <c r="AL27" s="175"/>
      <c r="AM27" s="193"/>
      <c r="AN27" s="193"/>
      <c r="AO27" s="193"/>
      <c r="AP27" s="193"/>
    </row>
    <row r="28" spans="1:42" s="135" customFormat="1" ht="13.8" x14ac:dyDescent="0.25">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AC28</f>
        <v>PO</v>
      </c>
      <c r="I28" s="138" t="s">
        <v>3051</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202">
        <v>1</v>
      </c>
      <c r="Y28" s="120" t="s">
        <v>1145</v>
      </c>
      <c r="Z28" s="158">
        <v>600</v>
      </c>
      <c r="AA28" s="159"/>
      <c r="AB28" s="159" t="s">
        <v>57</v>
      </c>
      <c r="AC28" s="158" t="s">
        <v>58</v>
      </c>
      <c r="AD28" s="176" t="s">
        <v>182</v>
      </c>
      <c r="AE28" s="158" t="s">
        <v>59</v>
      </c>
      <c r="AF28" s="176" t="s">
        <v>3011</v>
      </c>
      <c r="AG28" s="158" t="s">
        <v>91</v>
      </c>
      <c r="AH28" s="174"/>
      <c r="AI28" s="174"/>
      <c r="AJ28" s="174"/>
      <c r="AK28" s="175"/>
      <c r="AL28" s="175"/>
      <c r="AM28" s="193"/>
      <c r="AN28" s="193"/>
      <c r="AO28" s="193"/>
      <c r="AP28" s="193"/>
    </row>
    <row r="29" spans="1:42" s="135" customFormat="1" ht="13.8" x14ac:dyDescent="0.25">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3051</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202">
        <v>1</v>
      </c>
      <c r="Y29" s="120" t="s">
        <v>1145</v>
      </c>
      <c r="Z29" s="158">
        <v>600</v>
      </c>
      <c r="AA29" s="159"/>
      <c r="AB29" s="159" t="s">
        <v>57</v>
      </c>
      <c r="AC29" s="158" t="s">
        <v>58</v>
      </c>
      <c r="AD29" s="176" t="s">
        <v>182</v>
      </c>
      <c r="AE29" s="158" t="s">
        <v>59</v>
      </c>
      <c r="AF29" s="176" t="s">
        <v>3011</v>
      </c>
      <c r="AG29" s="158" t="s">
        <v>91</v>
      </c>
      <c r="AH29" s="174"/>
      <c r="AI29" s="174"/>
      <c r="AJ29" s="174"/>
      <c r="AK29" s="175"/>
      <c r="AL29" s="175"/>
      <c r="AM29" s="193"/>
      <c r="AN29" s="193"/>
      <c r="AO29" s="193"/>
      <c r="AP29" s="193"/>
    </row>
    <row r="30" spans="1:42" s="135" customFormat="1" ht="13.8" x14ac:dyDescent="0.25">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3051</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202">
        <v>1</v>
      </c>
      <c r="Y30" s="181"/>
      <c r="Z30" s="176">
        <v>600</v>
      </c>
      <c r="AA30" s="180"/>
      <c r="AB30" s="180" t="s">
        <v>57</v>
      </c>
      <c r="AC30" s="176" t="s">
        <v>58</v>
      </c>
      <c r="AD30" s="176" t="s">
        <v>3640</v>
      </c>
      <c r="AE30" s="176" t="s">
        <v>59</v>
      </c>
      <c r="AF30" s="176" t="s">
        <v>3019</v>
      </c>
      <c r="AG30" s="176" t="s">
        <v>460</v>
      </c>
      <c r="AH30" s="177"/>
      <c r="AI30" s="177"/>
      <c r="AJ30" s="178"/>
      <c r="AK30" s="177"/>
      <c r="AL30" s="177"/>
      <c r="AM30" s="193"/>
      <c r="AN30" s="193"/>
      <c r="AO30" s="193"/>
      <c r="AP30" s="193"/>
    </row>
    <row r="31" spans="1:42" s="135" customFormat="1" ht="13.8" x14ac:dyDescent="0.25">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3051</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202">
        <v>1</v>
      </c>
      <c r="Y31" s="181"/>
      <c r="Z31" s="176">
        <v>600</v>
      </c>
      <c r="AA31" s="180"/>
      <c r="AB31" s="180" t="s">
        <v>57</v>
      </c>
      <c r="AC31" s="176" t="s">
        <v>58</v>
      </c>
      <c r="AD31" s="176" t="s">
        <v>3640</v>
      </c>
      <c r="AE31" s="176" t="s">
        <v>59</v>
      </c>
      <c r="AF31" s="176" t="s">
        <v>3019</v>
      </c>
      <c r="AG31" s="176" t="s">
        <v>460</v>
      </c>
      <c r="AH31" s="177"/>
      <c r="AI31" s="177"/>
      <c r="AJ31" s="178"/>
      <c r="AK31" s="177"/>
      <c r="AL31" s="177"/>
      <c r="AM31" s="193"/>
      <c r="AN31" s="193"/>
      <c r="AO31" s="193"/>
      <c r="AP31" s="193"/>
    </row>
    <row r="32" spans="1:42" s="135" customFormat="1" ht="13.8" x14ac:dyDescent="0.25">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3051</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202">
        <v>1</v>
      </c>
      <c r="Y32" s="181"/>
      <c r="Z32" s="176">
        <v>600</v>
      </c>
      <c r="AA32" s="180"/>
      <c r="AB32" s="180" t="s">
        <v>57</v>
      </c>
      <c r="AC32" s="176" t="s">
        <v>58</v>
      </c>
      <c r="AD32" s="176" t="s">
        <v>3640</v>
      </c>
      <c r="AE32" s="176" t="s">
        <v>59</v>
      </c>
      <c r="AF32" s="176" t="s">
        <v>3019</v>
      </c>
      <c r="AG32" s="176" t="s">
        <v>460</v>
      </c>
      <c r="AH32" s="177"/>
      <c r="AI32" s="177"/>
      <c r="AJ32" s="178"/>
      <c r="AK32" s="177"/>
      <c r="AL32" s="177"/>
      <c r="AM32" s="193"/>
      <c r="AN32" s="193"/>
      <c r="AO32" s="193"/>
      <c r="AP32" s="193"/>
    </row>
    <row r="33" spans="1:42" s="135" customFormat="1" ht="13.8" x14ac:dyDescent="0.25">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3051</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202">
        <v>1</v>
      </c>
      <c r="Y33" s="181"/>
      <c r="Z33" s="176">
        <v>600</v>
      </c>
      <c r="AA33" s="180"/>
      <c r="AB33" s="180" t="s">
        <v>57</v>
      </c>
      <c r="AC33" s="176" t="s">
        <v>58</v>
      </c>
      <c r="AD33" s="176" t="s">
        <v>3640</v>
      </c>
      <c r="AE33" s="176" t="s">
        <v>59</v>
      </c>
      <c r="AF33" s="176" t="s">
        <v>3019</v>
      </c>
      <c r="AG33" s="176" t="s">
        <v>460</v>
      </c>
      <c r="AH33" s="177"/>
      <c r="AI33" s="177"/>
      <c r="AJ33" s="178"/>
      <c r="AK33" s="177"/>
      <c r="AL33" s="177"/>
      <c r="AM33" s="193"/>
      <c r="AN33" s="193"/>
      <c r="AO33" s="193"/>
      <c r="AP33" s="193"/>
    </row>
    <row r="34" spans="1:42" s="135" customFormat="1" ht="13.8" x14ac:dyDescent="0.25">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3051</v>
      </c>
      <c r="J34" s="205" t="str">
        <f>IF(AND(A34&lt;&gt;"",ISNUMBER(A34)),VLOOKUP(A34,Studies!A:BR,6,FALSE),"")</f>
        <v>Plasma</v>
      </c>
      <c r="K34" s="187">
        <v>0.84</v>
      </c>
      <c r="L34" s="187" t="s">
        <v>1000</v>
      </c>
      <c r="M34" s="201">
        <v>0.13</v>
      </c>
      <c r="N34" s="121" t="s">
        <v>1132</v>
      </c>
      <c r="O34" s="193">
        <v>1.03225806</v>
      </c>
      <c r="P34" s="193" t="s">
        <v>334</v>
      </c>
      <c r="Q34" s="202"/>
      <c r="R34" s="202"/>
      <c r="S34" s="182">
        <v>0</v>
      </c>
      <c r="T34" s="183" t="s">
        <v>935</v>
      </c>
      <c r="U34" s="184">
        <v>108</v>
      </c>
      <c r="V34" s="185">
        <v>132</v>
      </c>
      <c r="W34" s="186" t="s">
        <v>59</v>
      </c>
      <c r="X34" s="202">
        <v>1</v>
      </c>
      <c r="Y34" s="181"/>
      <c r="Z34" s="176">
        <v>5</v>
      </c>
      <c r="AA34" s="180"/>
      <c r="AB34" s="180" t="s">
        <v>57</v>
      </c>
      <c r="AC34" s="176" t="s">
        <v>58</v>
      </c>
      <c r="AD34" s="176" t="s">
        <v>1133</v>
      </c>
      <c r="AE34" s="176" t="s">
        <v>59</v>
      </c>
      <c r="AF34" s="176" t="s">
        <v>3019</v>
      </c>
      <c r="AG34" s="176" t="s">
        <v>91</v>
      </c>
      <c r="AH34" s="177" t="s">
        <v>1134</v>
      </c>
      <c r="AI34" s="177" t="s">
        <v>1135</v>
      </c>
      <c r="AJ34" s="178"/>
      <c r="AK34" s="177"/>
      <c r="AL34" s="177" t="s">
        <v>1136</v>
      </c>
      <c r="AM34" s="193"/>
      <c r="AN34" s="193"/>
      <c r="AO34" s="193"/>
      <c r="AP34" s="193"/>
    </row>
    <row r="35" spans="1:42" s="135" customFormat="1" ht="13.8" x14ac:dyDescent="0.25">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3051</v>
      </c>
      <c r="J35" s="205" t="str">
        <f>IF(AND(A35&lt;&gt;"",ISNUMBER(A35)),VLOOKUP(A35,Studies!A:BR,6,FALSE),"")</f>
        <v>Plasma</v>
      </c>
      <c r="K35" s="187">
        <v>0.77</v>
      </c>
      <c r="L35" s="187" t="s">
        <v>1000</v>
      </c>
      <c r="M35" s="201">
        <v>0.12</v>
      </c>
      <c r="N35" s="121" t="s">
        <v>1132</v>
      </c>
      <c r="O35" s="193">
        <v>1.064516129</v>
      </c>
      <c r="P35" s="193" t="s">
        <v>334</v>
      </c>
      <c r="Q35" s="202"/>
      <c r="R35" s="202"/>
      <c r="S35" s="182">
        <v>0</v>
      </c>
      <c r="T35" s="183" t="s">
        <v>935</v>
      </c>
      <c r="U35" s="184">
        <v>108</v>
      </c>
      <c r="V35" s="185">
        <v>132</v>
      </c>
      <c r="W35" s="186" t="s">
        <v>59</v>
      </c>
      <c r="X35" s="202">
        <v>1</v>
      </c>
      <c r="Y35" s="181"/>
      <c r="Z35" s="176">
        <v>10</v>
      </c>
      <c r="AA35" s="180"/>
      <c r="AB35" s="180" t="s">
        <v>57</v>
      </c>
      <c r="AC35" s="176" t="s">
        <v>58</v>
      </c>
      <c r="AD35" s="176" t="s">
        <v>1133</v>
      </c>
      <c r="AE35" s="176" t="s">
        <v>59</v>
      </c>
      <c r="AF35" s="176" t="s">
        <v>3019</v>
      </c>
      <c r="AG35" s="176" t="s">
        <v>91</v>
      </c>
      <c r="AH35" s="177" t="s">
        <v>1134</v>
      </c>
      <c r="AI35" s="177" t="s">
        <v>1135</v>
      </c>
      <c r="AJ35" s="178"/>
      <c r="AK35" s="177"/>
      <c r="AL35" s="177" t="s">
        <v>1136</v>
      </c>
      <c r="AM35" s="193"/>
      <c r="AN35" s="193"/>
      <c r="AO35" s="193"/>
      <c r="AP35" s="193"/>
    </row>
    <row r="36" spans="1:42" s="135" customFormat="1" ht="13.8" x14ac:dyDescent="0.25">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3051</v>
      </c>
      <c r="J36" s="205" t="str">
        <f>IF(AND(A36&lt;&gt;"",ISNUMBER(A36)),VLOOKUP(A36,Studies!A:BR,6,FALSE),"")</f>
        <v>Plasma</v>
      </c>
      <c r="K36" s="187">
        <v>0.63</v>
      </c>
      <c r="L36" s="187" t="s">
        <v>1000</v>
      </c>
      <c r="M36" s="201">
        <v>0.11</v>
      </c>
      <c r="N36" s="121" t="s">
        <v>1132</v>
      </c>
      <c r="O36" s="193">
        <v>0.83870967699999999</v>
      </c>
      <c r="P36" s="193" t="s">
        <v>334</v>
      </c>
      <c r="Q36" s="202"/>
      <c r="R36" s="202"/>
      <c r="S36" s="182">
        <v>0</v>
      </c>
      <c r="T36" s="183" t="s">
        <v>935</v>
      </c>
      <c r="U36" s="184">
        <v>108</v>
      </c>
      <c r="V36" s="185">
        <v>132</v>
      </c>
      <c r="W36" s="186" t="s">
        <v>59</v>
      </c>
      <c r="X36" s="202">
        <v>1</v>
      </c>
      <c r="Y36" s="181"/>
      <c r="Z36" s="176">
        <v>25</v>
      </c>
      <c r="AA36" s="180"/>
      <c r="AB36" s="180" t="s">
        <v>57</v>
      </c>
      <c r="AC36" s="176" t="s">
        <v>58</v>
      </c>
      <c r="AD36" s="176" t="s">
        <v>1133</v>
      </c>
      <c r="AE36" s="176" t="s">
        <v>59</v>
      </c>
      <c r="AF36" s="176" t="s">
        <v>3019</v>
      </c>
      <c r="AG36" s="176" t="s">
        <v>91</v>
      </c>
      <c r="AH36" s="177" t="s">
        <v>1134</v>
      </c>
      <c r="AI36" s="177" t="s">
        <v>1135</v>
      </c>
      <c r="AJ36" s="178"/>
      <c r="AK36" s="177"/>
      <c r="AL36" s="177" t="s">
        <v>1136</v>
      </c>
      <c r="AM36" s="193"/>
      <c r="AN36" s="193"/>
      <c r="AO36" s="193"/>
      <c r="AP36" s="193"/>
    </row>
    <row r="37" spans="1:42" s="135" customFormat="1" ht="13.8" x14ac:dyDescent="0.25">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3051</v>
      </c>
      <c r="J37" s="205" t="str">
        <f>IF(AND(A37&lt;&gt;"",ISNUMBER(A37)),VLOOKUP(A37,Studies!A:BR,6,FALSE),"")</f>
        <v>Plasma</v>
      </c>
      <c r="K37" s="187">
        <v>0.6</v>
      </c>
      <c r="L37" s="187" t="s">
        <v>1000</v>
      </c>
      <c r="M37" s="201">
        <v>0.12</v>
      </c>
      <c r="N37" s="121" t="s">
        <v>1132</v>
      </c>
      <c r="O37" s="193">
        <v>1.3225806449999999</v>
      </c>
      <c r="P37" s="193" t="s">
        <v>334</v>
      </c>
      <c r="Q37" s="202"/>
      <c r="R37" s="202"/>
      <c r="S37" s="182">
        <v>0</v>
      </c>
      <c r="T37" s="183" t="s">
        <v>935</v>
      </c>
      <c r="U37" s="184">
        <v>108</v>
      </c>
      <c r="V37" s="185">
        <v>132</v>
      </c>
      <c r="W37" s="186" t="s">
        <v>59</v>
      </c>
      <c r="X37" s="202">
        <v>1</v>
      </c>
      <c r="Y37" s="181"/>
      <c r="Z37" s="176">
        <v>75</v>
      </c>
      <c r="AA37" s="180"/>
      <c r="AB37" s="180" t="s">
        <v>57</v>
      </c>
      <c r="AC37" s="176" t="s">
        <v>58</v>
      </c>
      <c r="AD37" s="176" t="s">
        <v>1133</v>
      </c>
      <c r="AE37" s="176" t="s">
        <v>59</v>
      </c>
      <c r="AF37" s="176" t="s">
        <v>3019</v>
      </c>
      <c r="AG37" s="176" t="s">
        <v>91</v>
      </c>
      <c r="AH37" s="177" t="s">
        <v>1134</v>
      </c>
      <c r="AI37" s="177" t="s">
        <v>1135</v>
      </c>
      <c r="AJ37" s="178"/>
      <c r="AK37" s="177"/>
      <c r="AL37" s="177" t="s">
        <v>1136</v>
      </c>
      <c r="AM37" s="193"/>
      <c r="AN37" s="193"/>
      <c r="AO37" s="193"/>
      <c r="AP37" s="193"/>
    </row>
    <row r="38" spans="1:42" s="135" customFormat="1" ht="13.8" x14ac:dyDescent="0.25">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3051</v>
      </c>
      <c r="J38" s="205" t="str">
        <f>IF(AND(A38&lt;&gt;"",ISNUMBER(A38)),VLOOKUP(A38,Studies!A:BR,6,FALSE),"")</f>
        <v>Plasma</v>
      </c>
      <c r="K38" s="187">
        <v>0.83</v>
      </c>
      <c r="L38" s="187" t="s">
        <v>1000</v>
      </c>
      <c r="M38" s="201">
        <v>0.16</v>
      </c>
      <c r="N38" s="121" t="s">
        <v>1132</v>
      </c>
      <c r="O38" s="193">
        <v>1.0392156859999999</v>
      </c>
      <c r="P38" s="193" t="s">
        <v>334</v>
      </c>
      <c r="Q38" s="202"/>
      <c r="R38" s="202"/>
      <c r="S38" s="182">
        <v>0</v>
      </c>
      <c r="T38" s="183" t="s">
        <v>935</v>
      </c>
      <c r="U38" s="184">
        <v>109</v>
      </c>
      <c r="V38" s="185">
        <v>133</v>
      </c>
      <c r="W38" s="186" t="s">
        <v>59</v>
      </c>
      <c r="X38" s="202">
        <v>1</v>
      </c>
      <c r="Y38" s="181"/>
      <c r="Z38" s="176">
        <v>5</v>
      </c>
      <c r="AA38" s="180"/>
      <c r="AB38" s="180" t="s">
        <v>57</v>
      </c>
      <c r="AC38" s="176" t="s">
        <v>58</v>
      </c>
      <c r="AD38" s="176" t="s">
        <v>1133</v>
      </c>
      <c r="AE38" s="176" t="s">
        <v>59</v>
      </c>
      <c r="AF38" s="176" t="s">
        <v>3019</v>
      </c>
      <c r="AG38" s="176" t="s">
        <v>91</v>
      </c>
      <c r="AH38" s="177" t="s">
        <v>1134</v>
      </c>
      <c r="AI38" s="177" t="s">
        <v>1135</v>
      </c>
      <c r="AJ38" s="178"/>
      <c r="AK38" s="177"/>
      <c r="AL38" s="177" t="s">
        <v>1136</v>
      </c>
      <c r="AM38" s="193"/>
      <c r="AN38" s="193"/>
      <c r="AO38" s="193"/>
      <c r="AP38" s="193"/>
    </row>
    <row r="39" spans="1:42" s="135" customFormat="1" ht="13.8" x14ac:dyDescent="0.25">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3051</v>
      </c>
      <c r="J39" s="205" t="str">
        <f>IF(AND(A39&lt;&gt;"",ISNUMBER(A39)),VLOOKUP(A39,Studies!A:BR,6,FALSE),"")</f>
        <v>Plasma</v>
      </c>
      <c r="K39" s="187">
        <v>0.75</v>
      </c>
      <c r="L39" s="187" t="s">
        <v>1000</v>
      </c>
      <c r="M39" s="201">
        <v>0.15</v>
      </c>
      <c r="N39" s="121" t="s">
        <v>1132</v>
      </c>
      <c r="O39" s="193">
        <v>1.0490196078</v>
      </c>
      <c r="P39" s="193" t="s">
        <v>334</v>
      </c>
      <c r="Q39" s="202"/>
      <c r="R39" s="202"/>
      <c r="S39" s="182">
        <v>0</v>
      </c>
      <c r="T39" s="183" t="s">
        <v>935</v>
      </c>
      <c r="U39" s="184">
        <v>109</v>
      </c>
      <c r="V39" s="185">
        <v>133</v>
      </c>
      <c r="W39" s="186" t="s">
        <v>59</v>
      </c>
      <c r="X39" s="202">
        <v>1</v>
      </c>
      <c r="Y39" s="181"/>
      <c r="Z39" s="176">
        <v>10</v>
      </c>
      <c r="AA39" s="180"/>
      <c r="AB39" s="180" t="s">
        <v>57</v>
      </c>
      <c r="AC39" s="176" t="s">
        <v>58</v>
      </c>
      <c r="AD39" s="176" t="s">
        <v>1133</v>
      </c>
      <c r="AE39" s="176" t="s">
        <v>59</v>
      </c>
      <c r="AF39" s="176" t="s">
        <v>3019</v>
      </c>
      <c r="AG39" s="176" t="s">
        <v>91</v>
      </c>
      <c r="AH39" s="177" t="s">
        <v>1134</v>
      </c>
      <c r="AI39" s="177" t="s">
        <v>1135</v>
      </c>
      <c r="AJ39" s="178"/>
      <c r="AK39" s="177"/>
      <c r="AL39" s="177" t="s">
        <v>1136</v>
      </c>
      <c r="AM39" s="193"/>
      <c r="AN39" s="193"/>
      <c r="AO39" s="193"/>
      <c r="AP39" s="193"/>
    </row>
    <row r="40" spans="1:42" s="135" customFormat="1" ht="13.8" x14ac:dyDescent="0.25">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3051</v>
      </c>
      <c r="J40" s="205" t="str">
        <f>IF(AND(A40&lt;&gt;"",ISNUMBER(A40)),VLOOKUP(A40,Studies!A:BR,6,FALSE),"")</f>
        <v>Plasma</v>
      </c>
      <c r="K40" s="187">
        <v>0.59</v>
      </c>
      <c r="L40" s="187" t="s">
        <v>1000</v>
      </c>
      <c r="M40" s="201">
        <v>0.12</v>
      </c>
      <c r="N40" s="121" t="s">
        <v>1132</v>
      </c>
      <c r="O40" s="193">
        <v>1</v>
      </c>
      <c r="P40" s="193" t="s">
        <v>334</v>
      </c>
      <c r="Q40" s="202"/>
      <c r="R40" s="202"/>
      <c r="S40" s="182">
        <v>0</v>
      </c>
      <c r="T40" s="183" t="s">
        <v>935</v>
      </c>
      <c r="U40" s="184">
        <v>109</v>
      </c>
      <c r="V40" s="185">
        <v>133</v>
      </c>
      <c r="W40" s="186" t="s">
        <v>59</v>
      </c>
      <c r="X40" s="202">
        <v>1</v>
      </c>
      <c r="Y40" s="181"/>
      <c r="Z40" s="176">
        <v>25</v>
      </c>
      <c r="AA40" s="180"/>
      <c r="AB40" s="180" t="s">
        <v>57</v>
      </c>
      <c r="AC40" s="176" t="s">
        <v>58</v>
      </c>
      <c r="AD40" s="176" t="s">
        <v>1133</v>
      </c>
      <c r="AE40" s="176" t="s">
        <v>59</v>
      </c>
      <c r="AF40" s="176" t="s">
        <v>3019</v>
      </c>
      <c r="AG40" s="176" t="s">
        <v>91</v>
      </c>
      <c r="AH40" s="177" t="s">
        <v>1134</v>
      </c>
      <c r="AI40" s="177" t="s">
        <v>1135</v>
      </c>
      <c r="AJ40" s="178"/>
      <c r="AK40" s="177"/>
      <c r="AL40" s="177" t="s">
        <v>1136</v>
      </c>
      <c r="AM40" s="193"/>
      <c r="AN40" s="193"/>
      <c r="AO40" s="193"/>
      <c r="AP40" s="193"/>
    </row>
    <row r="41" spans="1:42" s="135" customFormat="1" ht="13.8" x14ac:dyDescent="0.25">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3051</v>
      </c>
      <c r="J41" s="205" t="str">
        <f>IF(AND(A41&lt;&gt;"",ISNUMBER(A41)),VLOOKUP(A41,Studies!A:BR,6,FALSE),"")</f>
        <v>Plasma</v>
      </c>
      <c r="K41" s="187">
        <v>0.51</v>
      </c>
      <c r="L41" s="187" t="s">
        <v>1000</v>
      </c>
      <c r="M41" s="201">
        <v>0.12</v>
      </c>
      <c r="N41" s="121" t="s">
        <v>1132</v>
      </c>
      <c r="O41" s="193">
        <v>1.0294117647000001</v>
      </c>
      <c r="P41" s="193" t="s">
        <v>334</v>
      </c>
      <c r="Q41" s="202"/>
      <c r="R41" s="202"/>
      <c r="S41" s="182">
        <v>0</v>
      </c>
      <c r="T41" s="183" t="s">
        <v>935</v>
      </c>
      <c r="U41" s="184">
        <v>109</v>
      </c>
      <c r="V41" s="185">
        <v>133</v>
      </c>
      <c r="W41" s="186" t="s">
        <v>59</v>
      </c>
      <c r="X41" s="202">
        <v>1</v>
      </c>
      <c r="Y41" s="181"/>
      <c r="Z41" s="176">
        <v>75</v>
      </c>
      <c r="AA41" s="180"/>
      <c r="AB41" s="180" t="s">
        <v>57</v>
      </c>
      <c r="AC41" s="176" t="s">
        <v>58</v>
      </c>
      <c r="AD41" s="176" t="s">
        <v>1133</v>
      </c>
      <c r="AE41" s="176" t="s">
        <v>59</v>
      </c>
      <c r="AF41" s="176" t="s">
        <v>3019</v>
      </c>
      <c r="AG41" s="176" t="s">
        <v>91</v>
      </c>
      <c r="AH41" s="177" t="s">
        <v>1134</v>
      </c>
      <c r="AI41" s="177" t="s">
        <v>1135</v>
      </c>
      <c r="AJ41" s="178"/>
      <c r="AK41" s="177"/>
      <c r="AL41" s="177" t="s">
        <v>1136</v>
      </c>
      <c r="AM41" s="193"/>
      <c r="AN41" s="193"/>
      <c r="AO41" s="193"/>
      <c r="AP41" s="193"/>
    </row>
    <row r="42" spans="1:42" s="135" customFormat="1" ht="13.8" x14ac:dyDescent="0.25">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3051</v>
      </c>
      <c r="J42" s="205" t="str">
        <f>IF(AND(A42&lt;&gt;"",ISNUMBER(A42)),VLOOKUP(A42,Studies!A:BR,6,FALSE),"")</f>
        <v>Plasma</v>
      </c>
      <c r="K42" s="187">
        <v>0.8</v>
      </c>
      <c r="L42" s="187" t="s">
        <v>1000</v>
      </c>
      <c r="M42" s="201">
        <v>0.19</v>
      </c>
      <c r="N42" s="121" t="s">
        <v>1132</v>
      </c>
      <c r="O42" s="193">
        <v>0.8</v>
      </c>
      <c r="P42" s="193" t="s">
        <v>334</v>
      </c>
      <c r="Q42" s="202"/>
      <c r="R42" s="202"/>
      <c r="S42" s="182">
        <v>0</v>
      </c>
      <c r="T42" s="183" t="s">
        <v>935</v>
      </c>
      <c r="U42" s="184">
        <v>132</v>
      </c>
      <c r="V42" s="185" t="s">
        <v>935</v>
      </c>
      <c r="W42" s="186" t="s">
        <v>59</v>
      </c>
      <c r="X42" s="202">
        <v>1</v>
      </c>
      <c r="Y42" s="181"/>
      <c r="Z42" s="176">
        <v>5</v>
      </c>
      <c r="AA42" s="180"/>
      <c r="AB42" s="180" t="s">
        <v>57</v>
      </c>
      <c r="AC42" s="176" t="s">
        <v>58</v>
      </c>
      <c r="AD42" s="176" t="s">
        <v>1133</v>
      </c>
      <c r="AE42" s="176" t="s">
        <v>59</v>
      </c>
      <c r="AF42" s="176" t="s">
        <v>3019</v>
      </c>
      <c r="AG42" s="176" t="s">
        <v>91</v>
      </c>
      <c r="AH42" s="177" t="s">
        <v>1134</v>
      </c>
      <c r="AI42" s="177" t="s">
        <v>1135</v>
      </c>
      <c r="AJ42" s="178"/>
      <c r="AK42" s="177"/>
      <c r="AL42" s="177" t="s">
        <v>1136</v>
      </c>
      <c r="AM42" s="193"/>
      <c r="AN42" s="193"/>
      <c r="AO42" s="193"/>
      <c r="AP42" s="193"/>
    </row>
    <row r="43" spans="1:42" s="135" customFormat="1" ht="13.8" x14ac:dyDescent="0.25">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3051</v>
      </c>
      <c r="J43" s="205" t="str">
        <f>IF(AND(A43&lt;&gt;"",ISNUMBER(A43)),VLOOKUP(A43,Studies!A:BR,6,FALSE),"")</f>
        <v>Plasma</v>
      </c>
      <c r="K43" s="187">
        <v>0.68</v>
      </c>
      <c r="L43" s="187" t="s">
        <v>1000</v>
      </c>
      <c r="M43" s="201">
        <v>0.17</v>
      </c>
      <c r="N43" s="121" t="s">
        <v>1132</v>
      </c>
      <c r="O43" s="193">
        <v>0.93333332999999996</v>
      </c>
      <c r="P43" s="193" t="s">
        <v>334</v>
      </c>
      <c r="Q43" s="202"/>
      <c r="R43" s="202"/>
      <c r="S43" s="182">
        <v>0</v>
      </c>
      <c r="T43" s="183" t="s">
        <v>935</v>
      </c>
      <c r="U43" s="184">
        <v>132</v>
      </c>
      <c r="V43" s="185" t="s">
        <v>935</v>
      </c>
      <c r="W43" s="186" t="s">
        <v>59</v>
      </c>
      <c r="X43" s="202">
        <v>1</v>
      </c>
      <c r="Y43" s="181"/>
      <c r="Z43" s="176">
        <v>10</v>
      </c>
      <c r="AA43" s="180"/>
      <c r="AB43" s="180" t="s">
        <v>57</v>
      </c>
      <c r="AC43" s="176" t="s">
        <v>58</v>
      </c>
      <c r="AD43" s="176" t="s">
        <v>1133</v>
      </c>
      <c r="AE43" s="176" t="s">
        <v>59</v>
      </c>
      <c r="AF43" s="176" t="s">
        <v>3019</v>
      </c>
      <c r="AG43" s="176" t="s">
        <v>91</v>
      </c>
      <c r="AH43" s="177" t="s">
        <v>1134</v>
      </c>
      <c r="AI43" s="177" t="s">
        <v>1135</v>
      </c>
      <c r="AJ43" s="178"/>
      <c r="AK43" s="177"/>
      <c r="AL43" s="177" t="s">
        <v>1136</v>
      </c>
      <c r="AM43" s="193"/>
      <c r="AN43" s="193"/>
      <c r="AO43" s="193"/>
      <c r="AP43" s="193"/>
    </row>
    <row r="44" spans="1:42" s="135" customFormat="1" ht="13.8" x14ac:dyDescent="0.25">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3051</v>
      </c>
      <c r="J44" s="205" t="str">
        <f>IF(AND(A44&lt;&gt;"",ISNUMBER(A44)),VLOOKUP(A44,Studies!A:BR,6,FALSE),"")</f>
        <v>Plasma</v>
      </c>
      <c r="K44" s="187">
        <v>0.4</v>
      </c>
      <c r="L44" s="187" t="s">
        <v>1000</v>
      </c>
      <c r="M44" s="201">
        <v>0.1</v>
      </c>
      <c r="N44" s="121" t="s">
        <v>1132</v>
      </c>
      <c r="O44" s="193">
        <v>0.50666666660000004</v>
      </c>
      <c r="P44" s="193" t="s">
        <v>334</v>
      </c>
      <c r="Q44" s="202"/>
      <c r="R44" s="202"/>
      <c r="S44" s="182">
        <v>0</v>
      </c>
      <c r="T44" s="183" t="s">
        <v>935</v>
      </c>
      <c r="U44" s="184">
        <v>132</v>
      </c>
      <c r="V44" s="185" t="s">
        <v>935</v>
      </c>
      <c r="W44" s="186" t="s">
        <v>59</v>
      </c>
      <c r="X44" s="202">
        <v>1</v>
      </c>
      <c r="Y44" s="181"/>
      <c r="Z44" s="176">
        <v>25</v>
      </c>
      <c r="AA44" s="180"/>
      <c r="AB44" s="180" t="s">
        <v>57</v>
      </c>
      <c r="AC44" s="176" t="s">
        <v>58</v>
      </c>
      <c r="AD44" s="176" t="s">
        <v>1133</v>
      </c>
      <c r="AE44" s="176" t="s">
        <v>59</v>
      </c>
      <c r="AF44" s="176" t="s">
        <v>3019</v>
      </c>
      <c r="AG44" s="176" t="s">
        <v>91</v>
      </c>
      <c r="AH44" s="177" t="s">
        <v>1134</v>
      </c>
      <c r="AI44" s="177" t="s">
        <v>1135</v>
      </c>
      <c r="AJ44" s="178"/>
      <c r="AK44" s="177"/>
      <c r="AL44" s="177" t="s">
        <v>1136</v>
      </c>
      <c r="AM44" s="193"/>
      <c r="AN44" s="193"/>
      <c r="AO44" s="193"/>
      <c r="AP44" s="193"/>
    </row>
    <row r="45" spans="1:42" s="135" customFormat="1" ht="13.8" x14ac:dyDescent="0.25">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3051</v>
      </c>
      <c r="J45" s="205" t="str">
        <f>IF(AND(A45&lt;&gt;"",ISNUMBER(A45)),VLOOKUP(A45,Studies!A:BR,6,FALSE),"")</f>
        <v>Plasma</v>
      </c>
      <c r="K45" s="187">
        <v>0.25</v>
      </c>
      <c r="L45" s="187" t="s">
        <v>1000</v>
      </c>
      <c r="M45" s="201">
        <v>0.09</v>
      </c>
      <c r="N45" s="121" t="s">
        <v>1132</v>
      </c>
      <c r="O45" s="193">
        <v>0.34</v>
      </c>
      <c r="P45" s="193" t="s">
        <v>334</v>
      </c>
      <c r="Q45" s="202"/>
      <c r="R45" s="202"/>
      <c r="S45" s="182">
        <v>0</v>
      </c>
      <c r="T45" s="183" t="s">
        <v>935</v>
      </c>
      <c r="U45" s="184">
        <v>132</v>
      </c>
      <c r="V45" s="185" t="s">
        <v>935</v>
      </c>
      <c r="W45" s="186" t="s">
        <v>59</v>
      </c>
      <c r="X45" s="202">
        <v>1</v>
      </c>
      <c r="Y45" s="181"/>
      <c r="Z45" s="176">
        <v>75</v>
      </c>
      <c r="AA45" s="180"/>
      <c r="AB45" s="180" t="s">
        <v>57</v>
      </c>
      <c r="AC45" s="176" t="s">
        <v>58</v>
      </c>
      <c r="AD45" s="176" t="s">
        <v>1133</v>
      </c>
      <c r="AE45" s="176" t="s">
        <v>59</v>
      </c>
      <c r="AF45" s="176" t="s">
        <v>3019</v>
      </c>
      <c r="AG45" s="176" t="s">
        <v>91</v>
      </c>
      <c r="AH45" s="177" t="s">
        <v>1134</v>
      </c>
      <c r="AI45" s="177" t="s">
        <v>1135</v>
      </c>
      <c r="AJ45" s="178"/>
      <c r="AK45" s="177"/>
      <c r="AL45" s="177" t="s">
        <v>1136</v>
      </c>
      <c r="AM45" s="193"/>
      <c r="AN45" s="193"/>
      <c r="AO45" s="193"/>
      <c r="AP45" s="193"/>
    </row>
    <row r="46" spans="1:42" s="135" customFormat="1" ht="13.8" x14ac:dyDescent="0.25">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3051</v>
      </c>
      <c r="J46" s="205" t="str">
        <f>IF(AND(A46&lt;&gt;"",ISNUMBER(A46)),VLOOKUP(A46,Studies!A:BR,6,FALSE),"")</f>
        <v>Plasma</v>
      </c>
      <c r="K46" s="187">
        <v>0.74</v>
      </c>
      <c r="L46" s="187" t="s">
        <v>1000</v>
      </c>
      <c r="M46" s="201">
        <v>0.16</v>
      </c>
      <c r="N46" s="121" t="s">
        <v>1132</v>
      </c>
      <c r="O46" s="193">
        <v>0.86274509799999999</v>
      </c>
      <c r="P46" s="193" t="s">
        <v>334</v>
      </c>
      <c r="Q46" s="202"/>
      <c r="R46" s="202"/>
      <c r="S46" s="182">
        <v>0</v>
      </c>
      <c r="T46" s="183" t="s">
        <v>935</v>
      </c>
      <c r="U46" s="184">
        <v>133</v>
      </c>
      <c r="V46" s="185" t="s">
        <v>935</v>
      </c>
      <c r="W46" s="186" t="s">
        <v>59</v>
      </c>
      <c r="X46" s="202">
        <v>1</v>
      </c>
      <c r="Y46" s="181"/>
      <c r="Z46" s="176">
        <v>5</v>
      </c>
      <c r="AA46" s="180"/>
      <c r="AB46" s="180" t="s">
        <v>57</v>
      </c>
      <c r="AC46" s="176" t="s">
        <v>58</v>
      </c>
      <c r="AD46" s="176" t="s">
        <v>1133</v>
      </c>
      <c r="AE46" s="176" t="s">
        <v>59</v>
      </c>
      <c r="AF46" s="176" t="s">
        <v>3019</v>
      </c>
      <c r="AG46" s="176" t="s">
        <v>91</v>
      </c>
      <c r="AH46" s="177" t="s">
        <v>1134</v>
      </c>
      <c r="AI46" s="177" t="s">
        <v>1135</v>
      </c>
      <c r="AJ46" s="178"/>
      <c r="AK46" s="177"/>
      <c r="AL46" s="177" t="s">
        <v>1136</v>
      </c>
      <c r="AM46" s="193"/>
      <c r="AN46" s="193"/>
      <c r="AO46" s="193"/>
      <c r="AP46" s="193"/>
    </row>
    <row r="47" spans="1:42" s="135" customFormat="1" ht="13.8" x14ac:dyDescent="0.25">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3051</v>
      </c>
      <c r="J47" s="205" t="str">
        <f>IF(AND(A47&lt;&gt;"",ISNUMBER(A47)),VLOOKUP(A47,Studies!A:BR,6,FALSE),"")</f>
        <v>Plasma</v>
      </c>
      <c r="K47" s="187">
        <v>0.61</v>
      </c>
      <c r="L47" s="187" t="s">
        <v>1000</v>
      </c>
      <c r="M47" s="201">
        <v>0.23</v>
      </c>
      <c r="N47" s="121" t="s">
        <v>1132</v>
      </c>
      <c r="O47" s="193">
        <v>0.86274509799999999</v>
      </c>
      <c r="P47" s="193" t="s">
        <v>334</v>
      </c>
      <c r="Q47" s="202"/>
      <c r="R47" s="202"/>
      <c r="S47" s="182">
        <v>0</v>
      </c>
      <c r="T47" s="183" t="s">
        <v>935</v>
      </c>
      <c r="U47" s="184">
        <v>133</v>
      </c>
      <c r="V47" s="185" t="s">
        <v>935</v>
      </c>
      <c r="W47" s="186" t="s">
        <v>59</v>
      </c>
      <c r="X47" s="202">
        <v>1</v>
      </c>
      <c r="Y47" s="181"/>
      <c r="Z47" s="176">
        <v>10</v>
      </c>
      <c r="AA47" s="180"/>
      <c r="AB47" s="180" t="s">
        <v>57</v>
      </c>
      <c r="AC47" s="176" t="s">
        <v>58</v>
      </c>
      <c r="AD47" s="176" t="s">
        <v>1133</v>
      </c>
      <c r="AE47" s="176" t="s">
        <v>59</v>
      </c>
      <c r="AF47" s="176" t="s">
        <v>3019</v>
      </c>
      <c r="AG47" s="176" t="s">
        <v>91</v>
      </c>
      <c r="AH47" s="177" t="s">
        <v>1134</v>
      </c>
      <c r="AI47" s="177" t="s">
        <v>1135</v>
      </c>
      <c r="AJ47" s="178"/>
      <c r="AK47" s="177"/>
      <c r="AL47" s="177" t="s">
        <v>1136</v>
      </c>
      <c r="AM47" s="193"/>
      <c r="AN47" s="193"/>
      <c r="AO47" s="193"/>
      <c r="AP47" s="193"/>
    </row>
    <row r="48" spans="1:42" s="135" customFormat="1" ht="13.8" x14ac:dyDescent="0.25">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3051</v>
      </c>
      <c r="J48" s="205" t="str">
        <f>IF(AND(A48&lt;&gt;"",ISNUMBER(A48)),VLOOKUP(A48,Studies!A:BR,6,FALSE),"")</f>
        <v>Plasma</v>
      </c>
      <c r="K48" s="187">
        <v>0.3</v>
      </c>
      <c r="L48" s="187" t="s">
        <v>1000</v>
      </c>
      <c r="M48" s="201">
        <v>0.1</v>
      </c>
      <c r="N48" s="121" t="s">
        <v>1132</v>
      </c>
      <c r="O48" s="193">
        <v>0.49019607840000001</v>
      </c>
      <c r="P48" s="193" t="s">
        <v>334</v>
      </c>
      <c r="Q48" s="202"/>
      <c r="R48" s="202"/>
      <c r="S48" s="182">
        <v>0</v>
      </c>
      <c r="T48" s="183" t="s">
        <v>935</v>
      </c>
      <c r="U48" s="184">
        <v>133</v>
      </c>
      <c r="V48" s="185" t="s">
        <v>935</v>
      </c>
      <c r="W48" s="186" t="s">
        <v>59</v>
      </c>
      <c r="X48" s="202">
        <v>1</v>
      </c>
      <c r="Y48" s="181"/>
      <c r="Z48" s="176">
        <v>25</v>
      </c>
      <c r="AA48" s="180"/>
      <c r="AB48" s="180" t="s">
        <v>57</v>
      </c>
      <c r="AC48" s="176" t="s">
        <v>58</v>
      </c>
      <c r="AD48" s="176" t="s">
        <v>1133</v>
      </c>
      <c r="AE48" s="176" t="s">
        <v>59</v>
      </c>
      <c r="AF48" s="176" t="s">
        <v>3019</v>
      </c>
      <c r="AG48" s="176" t="s">
        <v>91</v>
      </c>
      <c r="AH48" s="177" t="s">
        <v>1134</v>
      </c>
      <c r="AI48" s="177" t="s">
        <v>1135</v>
      </c>
      <c r="AJ48" s="178"/>
      <c r="AK48" s="177"/>
      <c r="AL48" s="177" t="s">
        <v>1136</v>
      </c>
      <c r="AM48" s="193"/>
      <c r="AN48" s="193"/>
      <c r="AO48" s="193"/>
      <c r="AP48" s="193"/>
    </row>
    <row r="49" spans="1:42" s="135" customFormat="1" ht="13.8" x14ac:dyDescent="0.25">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3051</v>
      </c>
      <c r="J49" s="205" t="str">
        <f>IF(AND(A49&lt;&gt;"",ISNUMBER(A49)),VLOOKUP(A49,Studies!A:BR,6,FALSE),"")</f>
        <v>Plasma</v>
      </c>
      <c r="K49" s="187">
        <v>0.13</v>
      </c>
      <c r="L49" s="187" t="s">
        <v>1000</v>
      </c>
      <c r="M49" s="201">
        <v>0.06</v>
      </c>
      <c r="N49" s="121" t="s">
        <v>1132</v>
      </c>
      <c r="O49" s="193">
        <v>0.25490196078400001</v>
      </c>
      <c r="P49" s="193" t="s">
        <v>334</v>
      </c>
      <c r="Q49" s="202"/>
      <c r="R49" s="202"/>
      <c r="S49" s="182">
        <v>0</v>
      </c>
      <c r="T49" s="183" t="s">
        <v>935</v>
      </c>
      <c r="U49" s="184">
        <v>133</v>
      </c>
      <c r="V49" s="185" t="s">
        <v>935</v>
      </c>
      <c r="W49" s="186" t="s">
        <v>59</v>
      </c>
      <c r="X49" s="202">
        <v>1</v>
      </c>
      <c r="Y49" s="181"/>
      <c r="Z49" s="176">
        <v>75</v>
      </c>
      <c r="AA49" s="180"/>
      <c r="AB49" s="180" t="s">
        <v>57</v>
      </c>
      <c r="AC49" s="176" t="s">
        <v>58</v>
      </c>
      <c r="AD49" s="176" t="s">
        <v>1133</v>
      </c>
      <c r="AE49" s="176" t="s">
        <v>59</v>
      </c>
      <c r="AF49" s="176" t="s">
        <v>3019</v>
      </c>
      <c r="AG49" s="176" t="s">
        <v>91</v>
      </c>
      <c r="AH49" s="177" t="s">
        <v>1134</v>
      </c>
      <c r="AI49" s="177" t="s">
        <v>1135</v>
      </c>
      <c r="AJ49" s="178"/>
      <c r="AK49" s="177"/>
      <c r="AL49" s="177" t="s">
        <v>1136</v>
      </c>
      <c r="AM49" s="193"/>
      <c r="AN49" s="193"/>
      <c r="AO49" s="193"/>
      <c r="AP49" s="193"/>
    </row>
    <row r="50" spans="1:42" s="135" customFormat="1" ht="13.8" x14ac:dyDescent="0.25">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3051</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202">
        <v>1</v>
      </c>
      <c r="Y50" s="181"/>
      <c r="Z50" s="136">
        <v>600</v>
      </c>
      <c r="AA50" s="137"/>
      <c r="AB50" s="137" t="s">
        <v>57</v>
      </c>
      <c r="AC50" s="136" t="s">
        <v>58</v>
      </c>
      <c r="AD50" s="136" t="s">
        <v>2474</v>
      </c>
      <c r="AE50" s="136" t="s">
        <v>59</v>
      </c>
      <c r="AF50" s="176" t="s">
        <v>3020</v>
      </c>
      <c r="AG50" s="136" t="s">
        <v>1312</v>
      </c>
      <c r="AH50" s="174" t="s">
        <v>1134</v>
      </c>
      <c r="AI50" s="174" t="s">
        <v>2927</v>
      </c>
      <c r="AJ50" s="174"/>
      <c r="AK50" s="175"/>
      <c r="AL50" s="175"/>
      <c r="AM50" s="193"/>
      <c r="AN50" s="193"/>
      <c r="AO50" s="193"/>
      <c r="AP50" s="193"/>
    </row>
    <row r="51" spans="1:42" s="135" customFormat="1" ht="13.8" x14ac:dyDescent="0.25">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3051</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202">
        <v>1</v>
      </c>
      <c r="Y51" s="181"/>
      <c r="Z51" s="136">
        <v>600</v>
      </c>
      <c r="AA51" s="137"/>
      <c r="AB51" s="137" t="s">
        <v>57</v>
      </c>
      <c r="AC51" s="136" t="s">
        <v>58</v>
      </c>
      <c r="AD51" s="136" t="s">
        <v>2474</v>
      </c>
      <c r="AE51" s="136" t="s">
        <v>59</v>
      </c>
      <c r="AF51" s="176" t="s">
        <v>3020</v>
      </c>
      <c r="AG51" s="136" t="s">
        <v>1312</v>
      </c>
      <c r="AH51" s="174" t="s">
        <v>1134</v>
      </c>
      <c r="AI51" s="174" t="s">
        <v>2927</v>
      </c>
      <c r="AJ51" s="174"/>
      <c r="AK51" s="175"/>
      <c r="AL51" s="175"/>
      <c r="AM51" s="193"/>
      <c r="AN51" s="193"/>
      <c r="AO51" s="193"/>
      <c r="AP51" s="193"/>
    </row>
    <row r="52" spans="1:42" s="135" customFormat="1" ht="13.8" x14ac:dyDescent="0.25">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3052</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202"/>
      <c r="Y52" s="181"/>
      <c r="Z52" s="176">
        <v>500</v>
      </c>
      <c r="AA52" s="137"/>
      <c r="AB52" s="137" t="s">
        <v>57</v>
      </c>
      <c r="AC52" s="176" t="s">
        <v>58</v>
      </c>
      <c r="AD52" s="176" t="s">
        <v>356</v>
      </c>
      <c r="AE52" s="136" t="s">
        <v>59</v>
      </c>
      <c r="AF52" s="176" t="s">
        <v>3021</v>
      </c>
      <c r="AG52" s="176" t="s">
        <v>91</v>
      </c>
      <c r="AH52" s="174" t="s">
        <v>357</v>
      </c>
      <c r="AI52" s="177" t="s">
        <v>358</v>
      </c>
      <c r="AJ52" s="178"/>
      <c r="AK52" s="178">
        <v>150</v>
      </c>
      <c r="AL52" s="178"/>
      <c r="AM52" s="19" t="s">
        <v>61</v>
      </c>
      <c r="AN52" s="166">
        <v>2</v>
      </c>
      <c r="AO52" s="166">
        <v>3</v>
      </c>
      <c r="AP52" s="165" t="s">
        <v>352</v>
      </c>
    </row>
    <row r="53" spans="1:42" s="135" customFormat="1" ht="13.8" x14ac:dyDescent="0.25">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4362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202"/>
      <c r="Y53" s="181"/>
      <c r="Z53" s="176">
        <v>100</v>
      </c>
      <c r="AA53" s="137"/>
      <c r="AB53" s="137" t="s">
        <v>57</v>
      </c>
      <c r="AC53" s="176" t="s">
        <v>58</v>
      </c>
      <c r="AD53" s="27" t="s">
        <v>360</v>
      </c>
      <c r="AE53" s="136" t="s">
        <v>59</v>
      </c>
      <c r="AF53" s="176" t="s">
        <v>3022</v>
      </c>
      <c r="AG53" s="176" t="s">
        <v>91</v>
      </c>
      <c r="AH53" s="174"/>
      <c r="AI53" s="177" t="s">
        <v>361</v>
      </c>
      <c r="AJ53" s="178"/>
      <c r="AK53" s="178">
        <v>150</v>
      </c>
      <c r="AL53" s="178"/>
      <c r="AM53" s="19" t="s">
        <v>61</v>
      </c>
      <c r="AN53" s="166">
        <v>2</v>
      </c>
      <c r="AO53" s="166">
        <v>3</v>
      </c>
      <c r="AP53" s="165" t="s">
        <v>352</v>
      </c>
    </row>
    <row r="54" spans="1:42" s="135" customFormat="1" ht="13.8" x14ac:dyDescent="0.25">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4362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202"/>
      <c r="Y54" s="181"/>
      <c r="Z54" s="176">
        <v>100</v>
      </c>
      <c r="AA54" s="137"/>
      <c r="AB54" s="137" t="s">
        <v>57</v>
      </c>
      <c r="AC54" s="176" t="s">
        <v>58</v>
      </c>
      <c r="AD54" s="176" t="s">
        <v>182</v>
      </c>
      <c r="AE54" s="136" t="s">
        <v>59</v>
      </c>
      <c r="AF54" s="176" t="s">
        <v>3011</v>
      </c>
      <c r="AG54" s="176" t="s">
        <v>78</v>
      </c>
      <c r="AH54" s="174"/>
      <c r="AI54" s="177" t="s">
        <v>1094</v>
      </c>
      <c r="AJ54" s="178"/>
      <c r="AK54" s="178">
        <v>150</v>
      </c>
      <c r="AL54" s="178"/>
      <c r="AM54" s="19" t="s">
        <v>61</v>
      </c>
      <c r="AN54" s="166">
        <v>2</v>
      </c>
      <c r="AO54" s="166">
        <v>3</v>
      </c>
      <c r="AP54" s="165" t="s">
        <v>352</v>
      </c>
    </row>
    <row r="55" spans="1:42" s="135" customFormat="1" ht="13.8" x14ac:dyDescent="0.25">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3051</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202">
        <v>1</v>
      </c>
      <c r="Y55" s="181"/>
      <c r="Z55" s="176">
        <v>30</v>
      </c>
      <c r="AA55" s="137"/>
      <c r="AB55" s="137" t="s">
        <v>57</v>
      </c>
      <c r="AC55" s="176" t="s">
        <v>58</v>
      </c>
      <c r="AD55" s="176" t="s">
        <v>182</v>
      </c>
      <c r="AE55" s="136" t="s">
        <v>59</v>
      </c>
      <c r="AF55" s="176" t="s">
        <v>3011</v>
      </c>
      <c r="AG55" s="176" t="s">
        <v>78</v>
      </c>
      <c r="AH55" s="174"/>
      <c r="AI55" s="177" t="s">
        <v>1098</v>
      </c>
      <c r="AJ55" s="178"/>
      <c r="AK55" s="178">
        <v>150</v>
      </c>
      <c r="AL55" s="178"/>
      <c r="AM55" s="165" t="s">
        <v>61</v>
      </c>
      <c r="AN55" s="166">
        <v>2</v>
      </c>
      <c r="AO55" s="166">
        <v>3</v>
      </c>
      <c r="AP55" s="165" t="s">
        <v>352</v>
      </c>
    </row>
    <row r="56" spans="1:42" s="135" customFormat="1" ht="13.8" x14ac:dyDescent="0.25">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3052</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202"/>
      <c r="Y56" s="181"/>
      <c r="Z56" s="176">
        <v>80</v>
      </c>
      <c r="AA56" s="137"/>
      <c r="AB56" s="137" t="s">
        <v>57</v>
      </c>
      <c r="AC56" s="176" t="s">
        <v>58</v>
      </c>
      <c r="AD56" s="176" t="s">
        <v>383</v>
      </c>
      <c r="AE56" s="136" t="s">
        <v>59</v>
      </c>
      <c r="AF56" s="176"/>
      <c r="AG56" s="176" t="s">
        <v>78</v>
      </c>
      <c r="AH56" s="174"/>
      <c r="AI56" s="177" t="s">
        <v>384</v>
      </c>
      <c r="AJ56" s="178"/>
      <c r="AK56" s="178">
        <v>150</v>
      </c>
      <c r="AL56" s="178"/>
      <c r="AM56" s="165" t="s">
        <v>61</v>
      </c>
      <c r="AN56" s="166">
        <v>2</v>
      </c>
      <c r="AO56" s="166">
        <v>3</v>
      </c>
      <c r="AP56" s="165" t="s">
        <v>352</v>
      </c>
    </row>
    <row r="57" spans="1:42" s="135" customFormat="1" ht="13.8" x14ac:dyDescent="0.25">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3052</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202"/>
      <c r="Y57" s="181"/>
      <c r="Z57" s="176">
        <v>60</v>
      </c>
      <c r="AA57" s="137"/>
      <c r="AB57" s="137" t="s">
        <v>57</v>
      </c>
      <c r="AC57" s="176" t="s">
        <v>58</v>
      </c>
      <c r="AD57" s="176" t="s">
        <v>383</v>
      </c>
      <c r="AE57" s="136" t="s">
        <v>59</v>
      </c>
      <c r="AF57" s="176"/>
      <c r="AG57" s="176" t="s">
        <v>78</v>
      </c>
      <c r="AH57" s="174"/>
      <c r="AI57" s="177" t="s">
        <v>387</v>
      </c>
      <c r="AJ57" s="178"/>
      <c r="AK57" s="178">
        <v>150</v>
      </c>
      <c r="AL57" s="178"/>
      <c r="AM57" s="165" t="s">
        <v>61</v>
      </c>
      <c r="AN57" s="166">
        <v>2</v>
      </c>
      <c r="AO57" s="166">
        <v>3</v>
      </c>
      <c r="AP57" s="165" t="s">
        <v>352</v>
      </c>
    </row>
    <row r="58" spans="1:42" s="135" customFormat="1" ht="13.8" x14ac:dyDescent="0.25">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3051</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202">
        <v>1</v>
      </c>
      <c r="Y58" s="181"/>
      <c r="Z58" s="136">
        <v>600</v>
      </c>
      <c r="AA58" s="137"/>
      <c r="AB58" s="137" t="s">
        <v>57</v>
      </c>
      <c r="AC58" s="136" t="s">
        <v>58</v>
      </c>
      <c r="AD58" s="136" t="s">
        <v>1133</v>
      </c>
      <c r="AE58" s="136" t="s">
        <v>59</v>
      </c>
      <c r="AF58" s="176" t="s">
        <v>3019</v>
      </c>
      <c r="AG58" s="136" t="s">
        <v>91</v>
      </c>
      <c r="AH58" s="174"/>
      <c r="AI58" s="174"/>
      <c r="AJ58" s="174"/>
      <c r="AK58" s="175"/>
      <c r="AL58" s="175"/>
      <c r="AM58" s="193"/>
      <c r="AN58" s="193"/>
      <c r="AO58" s="193"/>
      <c r="AP58" s="193"/>
    </row>
    <row r="59" spans="1:42" s="135" customFormat="1" ht="13.8" x14ac:dyDescent="0.25">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4362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202"/>
      <c r="Y59" s="181"/>
      <c r="Z59" s="136">
        <v>200</v>
      </c>
      <c r="AA59" s="137"/>
      <c r="AB59" s="137" t="s">
        <v>57</v>
      </c>
      <c r="AC59" s="136" t="s">
        <v>58</v>
      </c>
      <c r="AD59" s="136" t="s">
        <v>830</v>
      </c>
      <c r="AE59" s="136" t="s">
        <v>59</v>
      </c>
      <c r="AF59" s="176" t="s">
        <v>3011</v>
      </c>
      <c r="AG59" s="136" t="s">
        <v>91</v>
      </c>
      <c r="AH59" s="174"/>
      <c r="AI59" s="174"/>
      <c r="AJ59" s="174"/>
      <c r="AK59" s="175"/>
      <c r="AL59" s="175"/>
      <c r="AM59" s="193"/>
      <c r="AN59" s="193"/>
      <c r="AO59" s="193"/>
      <c r="AP59" s="193"/>
    </row>
    <row r="60" spans="1:42" s="135" customFormat="1" ht="13.8" x14ac:dyDescent="0.25">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3051</v>
      </c>
      <c r="J60" s="205" t="str">
        <f>IF(AND(A60&lt;&gt;"",ISNUMBER(A60)),VLOOKUP(A60,Studies!A:BR,6,FALSE),"")</f>
        <v>Plasma</v>
      </c>
      <c r="K60" s="187">
        <f>0.46*X60</f>
        <v>1.1500000000000001</v>
      </c>
      <c r="L60" s="187" t="s">
        <v>2620</v>
      </c>
      <c r="M60" s="201" t="str">
        <f>0.41*2.5&amp;" - "&amp;2.5*0.51</f>
        <v>1.025 - 1.275</v>
      </c>
      <c r="N60" s="201" t="s">
        <v>1151</v>
      </c>
      <c r="O60" s="193"/>
      <c r="P60" s="193"/>
      <c r="Q60" s="202"/>
      <c r="R60" s="202"/>
      <c r="S60" s="182">
        <v>0</v>
      </c>
      <c r="T60" s="183" t="s">
        <v>935</v>
      </c>
      <c r="U60" s="184">
        <v>216</v>
      </c>
      <c r="V60" s="185" t="s">
        <v>935</v>
      </c>
      <c r="W60" s="186" t="s">
        <v>59</v>
      </c>
      <c r="X60" s="202">
        <v>2.5</v>
      </c>
      <c r="Y60" s="181" t="s">
        <v>4274</v>
      </c>
      <c r="Z60" s="176">
        <v>600</v>
      </c>
      <c r="AA60" s="180"/>
      <c r="AB60" s="180" t="s">
        <v>57</v>
      </c>
      <c r="AC60" s="176" t="s">
        <v>58</v>
      </c>
      <c r="AD60" s="176" t="s">
        <v>2611</v>
      </c>
      <c r="AE60" s="176" t="s">
        <v>59</v>
      </c>
      <c r="AF60" s="176" t="s">
        <v>3010</v>
      </c>
      <c r="AG60" s="176" t="s">
        <v>2643</v>
      </c>
      <c r="AH60" s="177" t="s">
        <v>1138</v>
      </c>
      <c r="AI60" s="177" t="s">
        <v>2655</v>
      </c>
      <c r="AJ60" s="178"/>
      <c r="AK60" s="177"/>
      <c r="AL60" s="177"/>
      <c r="AM60" s="193"/>
      <c r="AN60" s="193"/>
      <c r="AO60" s="193"/>
      <c r="AP60" s="193"/>
    </row>
    <row r="61" spans="1:42" s="135" customFormat="1" ht="13.8" x14ac:dyDescent="0.25">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3051</v>
      </c>
      <c r="J61" s="205" t="str">
        <f>IF(AND(A61&lt;&gt;"",ISNUMBER(A61)),VLOOKUP(A61,Studies!A:BR,6,FALSE),"")</f>
        <v>Plasma</v>
      </c>
      <c r="K61" s="187">
        <f>0.49*X61</f>
        <v>1.2250000000000001</v>
      </c>
      <c r="L61" s="187" t="s">
        <v>2620</v>
      </c>
      <c r="M61" s="201" t="str">
        <f>2.5*0.46&amp;" - "&amp;0.53*2.5</f>
        <v>1.15 - 1.325</v>
      </c>
      <c r="N61" s="201" t="s">
        <v>1151</v>
      </c>
      <c r="O61" s="193"/>
      <c r="P61" s="193"/>
      <c r="Q61" s="202"/>
      <c r="R61" s="202"/>
      <c r="S61" s="182">
        <v>0</v>
      </c>
      <c r="T61" s="183" t="s">
        <v>935</v>
      </c>
      <c r="U61" s="184">
        <v>216</v>
      </c>
      <c r="V61" s="185" t="s">
        <v>935</v>
      </c>
      <c r="W61" s="186" t="s">
        <v>59</v>
      </c>
      <c r="X61" s="202">
        <v>2.5</v>
      </c>
      <c r="Y61" s="181" t="s">
        <v>4274</v>
      </c>
      <c r="Z61" s="176">
        <v>600</v>
      </c>
      <c r="AA61" s="180"/>
      <c r="AB61" s="180" t="s">
        <v>57</v>
      </c>
      <c r="AC61" s="176" t="s">
        <v>58</v>
      </c>
      <c r="AD61" s="176" t="s">
        <v>2611</v>
      </c>
      <c r="AE61" s="176" t="s">
        <v>59</v>
      </c>
      <c r="AF61" s="176" t="s">
        <v>3010</v>
      </c>
      <c r="AG61" s="176" t="s">
        <v>2643</v>
      </c>
      <c r="AH61" s="177" t="s">
        <v>1138</v>
      </c>
      <c r="AI61" s="177" t="s">
        <v>2655</v>
      </c>
      <c r="AJ61" s="178"/>
      <c r="AK61" s="177"/>
      <c r="AL61" s="177"/>
      <c r="AM61" s="193"/>
      <c r="AN61" s="193"/>
      <c r="AO61" s="193"/>
      <c r="AP61" s="193"/>
    </row>
    <row r="62" spans="1:42" s="135" customFormat="1" ht="13.8" x14ac:dyDescent="0.25">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1108</v>
      </c>
      <c r="G62" s="205" t="str">
        <f>IF(AND(A62&lt;&gt;"",ISNUMBER(A62)),VLOOKUP(A62,Studies!A:BR,13,FALSE),"")</f>
        <v>PO</v>
      </c>
      <c r="H62" s="138" t="s">
        <v>58</v>
      </c>
      <c r="I62" s="138" t="s">
        <v>3052</v>
      </c>
      <c r="J62" s="205" t="str">
        <f>IF(AND(A62&lt;&gt;"",ISNUMBER(A62)),VLOOKUP(A62,Studies!A:BR,6,FALSE),"")</f>
        <v>Plasma</v>
      </c>
      <c r="K62" s="187">
        <f>1/0.18</f>
        <v>5.5555555555555554</v>
      </c>
      <c r="L62" s="187" t="s">
        <v>2864</v>
      </c>
      <c r="M62" s="201" t="str">
        <f>1/0.21&amp;"-"&amp;1/0.15</f>
        <v>4.76190476190476-6.66666666666667</v>
      </c>
      <c r="N62" s="201"/>
      <c r="O62" s="193"/>
      <c r="P62" s="193"/>
      <c r="Q62" s="202"/>
      <c r="R62" s="202"/>
      <c r="S62" s="182">
        <v>0</v>
      </c>
      <c r="T62" s="183" t="s">
        <v>935</v>
      </c>
      <c r="U62" s="184">
        <f>3*24+15/60</f>
        <v>72.25</v>
      </c>
      <c r="V62" s="185" t="s">
        <v>935</v>
      </c>
      <c r="W62" s="186" t="s">
        <v>59</v>
      </c>
      <c r="X62" s="202"/>
      <c r="Y62" s="181" t="s">
        <v>2863</v>
      </c>
      <c r="Z62" s="176">
        <v>500</v>
      </c>
      <c r="AA62" s="180"/>
      <c r="AB62" s="180" t="s">
        <v>57</v>
      </c>
      <c r="AC62" s="176" t="s">
        <v>58</v>
      </c>
      <c r="AD62" s="136" t="s">
        <v>2861</v>
      </c>
      <c r="AE62" s="176" t="s">
        <v>59</v>
      </c>
      <c r="AF62" s="176" t="s">
        <v>3023</v>
      </c>
      <c r="AG62" s="176" t="s">
        <v>91</v>
      </c>
      <c r="AH62" s="177"/>
      <c r="AI62" s="177" t="s">
        <v>2862</v>
      </c>
      <c r="AJ62" s="178"/>
      <c r="AK62" s="177"/>
      <c r="AL62" s="177"/>
      <c r="AM62" s="193"/>
      <c r="AN62" s="193"/>
      <c r="AO62" s="193"/>
      <c r="AP62" s="193"/>
    </row>
    <row r="63" spans="1:42" s="135" customFormat="1" ht="13.8" x14ac:dyDescent="0.25">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AC63</f>
        <v>PO</v>
      </c>
      <c r="I63" s="138" t="s">
        <v>3052</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202"/>
      <c r="Y63" s="181" t="s">
        <v>2971</v>
      </c>
      <c r="Z63" s="176">
        <v>200</v>
      </c>
      <c r="AA63" s="180"/>
      <c r="AB63" s="180" t="s">
        <v>57</v>
      </c>
      <c r="AC63" s="176" t="s">
        <v>58</v>
      </c>
      <c r="AD63" s="176" t="s">
        <v>1154</v>
      </c>
      <c r="AE63" s="176" t="s">
        <v>59</v>
      </c>
      <c r="AF63" s="176" t="s">
        <v>3024</v>
      </c>
      <c r="AG63" s="176" t="s">
        <v>91</v>
      </c>
      <c r="AH63" s="177" t="s">
        <v>1155</v>
      </c>
      <c r="AI63" s="177" t="s">
        <v>2928</v>
      </c>
      <c r="AJ63" s="178"/>
      <c r="AK63" s="177">
        <v>150</v>
      </c>
      <c r="AL63" s="177"/>
      <c r="AM63" s="193" t="s">
        <v>435</v>
      </c>
      <c r="AN63" s="193"/>
      <c r="AO63" s="193"/>
      <c r="AP63" s="193" t="s">
        <v>1156</v>
      </c>
    </row>
    <row r="64" spans="1:42" s="135" customFormat="1" ht="13.8" x14ac:dyDescent="0.25">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3052</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202"/>
      <c r="Y64" s="181" t="s">
        <v>2971</v>
      </c>
      <c r="Z64" s="176">
        <v>200</v>
      </c>
      <c r="AA64" s="180"/>
      <c r="AB64" s="180" t="s">
        <v>57</v>
      </c>
      <c r="AC64" s="176" t="s">
        <v>58</v>
      </c>
      <c r="AD64" s="176" t="s">
        <v>1157</v>
      </c>
      <c r="AE64" s="176" t="s">
        <v>59</v>
      </c>
      <c r="AF64" s="176" t="s">
        <v>3026</v>
      </c>
      <c r="AG64" s="176" t="s">
        <v>91</v>
      </c>
      <c r="AH64" s="177" t="s">
        <v>1155</v>
      </c>
      <c r="AI64" s="177" t="s">
        <v>2928</v>
      </c>
      <c r="AJ64" s="178"/>
      <c r="AK64" s="177">
        <v>150</v>
      </c>
      <c r="AL64" s="177"/>
      <c r="AM64" s="193" t="s">
        <v>435</v>
      </c>
      <c r="AN64" s="193"/>
      <c r="AO64" s="193"/>
      <c r="AP64" s="193" t="s">
        <v>1156</v>
      </c>
    </row>
    <row r="65" spans="1:42" s="135" customFormat="1" ht="13.8" x14ac:dyDescent="0.25">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3052</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202"/>
      <c r="Y65" s="181" t="s">
        <v>2971</v>
      </c>
      <c r="Z65" s="176">
        <v>200</v>
      </c>
      <c r="AA65" s="180"/>
      <c r="AB65" s="180" t="s">
        <v>57</v>
      </c>
      <c r="AC65" s="176" t="s">
        <v>58</v>
      </c>
      <c r="AD65" s="176" t="s">
        <v>1158</v>
      </c>
      <c r="AE65" s="176" t="s">
        <v>59</v>
      </c>
      <c r="AF65" s="176" t="s">
        <v>3025</v>
      </c>
      <c r="AG65" s="176" t="s">
        <v>91</v>
      </c>
      <c r="AH65" s="177" t="s">
        <v>1155</v>
      </c>
      <c r="AI65" s="177" t="s">
        <v>2928</v>
      </c>
      <c r="AJ65" s="178"/>
      <c r="AK65" s="177">
        <v>150</v>
      </c>
      <c r="AL65" s="177"/>
      <c r="AM65" s="193" t="s">
        <v>435</v>
      </c>
      <c r="AN65" s="193"/>
      <c r="AO65" s="193"/>
      <c r="AP65" s="193" t="s">
        <v>1156</v>
      </c>
    </row>
    <row r="66" spans="1:42" s="135" customFormat="1" ht="13.8" x14ac:dyDescent="0.25">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3052</v>
      </c>
      <c r="J66" s="205" t="str">
        <f>IF(AND(A66&lt;&gt;"",ISNUMBER(A66)),VLOOKUP(A66,Studies!A:BR,6,FALSE),"")</f>
        <v>Plasma</v>
      </c>
      <c r="K66" s="187">
        <v>4.0674020000000004</v>
      </c>
      <c r="L66" s="187" t="s">
        <v>1000</v>
      </c>
      <c r="M66" s="201" t="s">
        <v>2848</v>
      </c>
      <c r="N66" s="201" t="s">
        <v>971</v>
      </c>
      <c r="O66" s="193">
        <v>2.7</v>
      </c>
      <c r="P66" s="193" t="s">
        <v>1099</v>
      </c>
      <c r="Q66" s="202"/>
      <c r="R66" s="202"/>
      <c r="S66" s="182">
        <v>0</v>
      </c>
      <c r="T66" s="183" t="s">
        <v>935</v>
      </c>
      <c r="U66" s="184">
        <v>128</v>
      </c>
      <c r="V66" s="185" t="s">
        <v>935</v>
      </c>
      <c r="W66" s="186" t="s">
        <v>59</v>
      </c>
      <c r="X66" s="202"/>
      <c r="Y66" s="181" t="s">
        <v>2942</v>
      </c>
      <c r="Z66" s="176">
        <v>500</v>
      </c>
      <c r="AA66" s="180"/>
      <c r="AB66" s="180" t="s">
        <v>57</v>
      </c>
      <c r="AC66" s="176" t="s">
        <v>58</v>
      </c>
      <c r="AD66" s="176" t="s">
        <v>1147</v>
      </c>
      <c r="AE66" s="176" t="s">
        <v>59</v>
      </c>
      <c r="AF66" s="176" t="s">
        <v>3027</v>
      </c>
      <c r="AG66" s="176" t="s">
        <v>1148</v>
      </c>
      <c r="AH66" s="177" t="s">
        <v>357</v>
      </c>
      <c r="AI66" s="177" t="s">
        <v>1149</v>
      </c>
      <c r="AJ66" s="178"/>
      <c r="AK66" s="177">
        <v>200</v>
      </c>
      <c r="AL66" s="177"/>
      <c r="AM66" s="193"/>
      <c r="AN66" s="193"/>
      <c r="AO66" s="193"/>
      <c r="AP66" s="193"/>
    </row>
    <row r="67" spans="1:42" s="135" customFormat="1" ht="13.8" x14ac:dyDescent="0.25">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3052</v>
      </c>
      <c r="J67" s="205" t="str">
        <f>IF(AND(A67&lt;&gt;"",ISNUMBER(A67)),VLOOKUP(A67,Studies!A:BR,6,FALSE),"")</f>
        <v>Plasma</v>
      </c>
      <c r="K67" s="187">
        <v>1.9619340000000001</v>
      </c>
      <c r="L67" s="187" t="s">
        <v>1000</v>
      </c>
      <c r="M67" s="201" t="s">
        <v>2849</v>
      </c>
      <c r="N67" s="201" t="s">
        <v>971</v>
      </c>
      <c r="O67" s="193"/>
      <c r="P67" s="193"/>
      <c r="Q67" s="202"/>
      <c r="R67" s="202"/>
      <c r="S67" s="182">
        <v>0</v>
      </c>
      <c r="T67" s="183" t="s">
        <v>935</v>
      </c>
      <c r="U67" s="184">
        <v>128</v>
      </c>
      <c r="V67" s="185" t="s">
        <v>935</v>
      </c>
      <c r="W67" s="186" t="s">
        <v>59</v>
      </c>
      <c r="X67" s="202"/>
      <c r="Y67" s="181" t="s">
        <v>2942</v>
      </c>
      <c r="Z67" s="176">
        <v>500</v>
      </c>
      <c r="AA67" s="180"/>
      <c r="AB67" s="180" t="s">
        <v>57</v>
      </c>
      <c r="AC67" s="176" t="s">
        <v>58</v>
      </c>
      <c r="AD67" s="176" t="s">
        <v>1147</v>
      </c>
      <c r="AE67" s="176" t="s">
        <v>59</v>
      </c>
      <c r="AF67" s="176" t="s">
        <v>3027</v>
      </c>
      <c r="AG67" s="176" t="s">
        <v>1148</v>
      </c>
      <c r="AH67" s="177" t="s">
        <v>357</v>
      </c>
      <c r="AI67" s="177" t="s">
        <v>1149</v>
      </c>
      <c r="AJ67" s="178"/>
      <c r="AK67" s="177">
        <v>200</v>
      </c>
      <c r="AL67" s="177"/>
      <c r="AM67" s="193"/>
      <c r="AN67" s="193"/>
      <c r="AO67" s="193"/>
      <c r="AP67" s="193"/>
    </row>
    <row r="68" spans="1:42" s="135" customFormat="1" ht="13.8" x14ac:dyDescent="0.25">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4362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14"/>
      <c r="Y68" s="220"/>
      <c r="Z68" s="206">
        <v>200</v>
      </c>
      <c r="AA68" s="207"/>
      <c r="AB68" s="207" t="s">
        <v>57</v>
      </c>
      <c r="AC68" s="206" t="s">
        <v>58</v>
      </c>
      <c r="AD68" s="206" t="s">
        <v>830</v>
      </c>
      <c r="AE68" s="206" t="s">
        <v>59</v>
      </c>
      <c r="AF68" s="176" t="s">
        <v>3008</v>
      </c>
      <c r="AG68" s="206" t="s">
        <v>91</v>
      </c>
      <c r="AH68" s="208" t="s">
        <v>831</v>
      </c>
      <c r="AI68" s="208" t="s">
        <v>832</v>
      </c>
      <c r="AJ68" s="209"/>
      <c r="AK68" s="223"/>
      <c r="AL68" s="223"/>
      <c r="AM68" s="193" t="s">
        <v>61</v>
      </c>
      <c r="AN68" s="193">
        <v>2</v>
      </c>
      <c r="AO68" s="193">
        <v>5</v>
      </c>
      <c r="AP68" s="193"/>
    </row>
    <row r="69" spans="1:42" s="135" customFormat="1" ht="13.8" x14ac:dyDescent="0.25">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4362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14"/>
      <c r="Y69" s="220"/>
      <c r="Z69" s="206">
        <v>400</v>
      </c>
      <c r="AA69" s="207"/>
      <c r="AB69" s="207" t="s">
        <v>57</v>
      </c>
      <c r="AC69" s="206" t="s">
        <v>58</v>
      </c>
      <c r="AD69" s="206" t="s">
        <v>830</v>
      </c>
      <c r="AE69" s="206" t="s">
        <v>59</v>
      </c>
      <c r="AF69" s="176" t="s">
        <v>3008</v>
      </c>
      <c r="AG69" s="206" t="s">
        <v>91</v>
      </c>
      <c r="AH69" s="208" t="s">
        <v>834</v>
      </c>
      <c r="AI69" s="208" t="s">
        <v>835</v>
      </c>
      <c r="AJ69" s="209"/>
      <c r="AK69" s="223"/>
      <c r="AL69" s="223"/>
      <c r="AM69" s="193" t="s">
        <v>61</v>
      </c>
      <c r="AN69" s="193">
        <v>2</v>
      </c>
      <c r="AO69" s="193">
        <v>5</v>
      </c>
      <c r="AP69" s="193"/>
    </row>
    <row r="70" spans="1:42" s="135" customFormat="1" ht="13.8" x14ac:dyDescent="0.25">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4362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14"/>
      <c r="Y70" s="220"/>
      <c r="Z70" s="221">
        <v>200</v>
      </c>
      <c r="AA70" s="222"/>
      <c r="AB70" s="222" t="s">
        <v>57</v>
      </c>
      <c r="AC70" s="221" t="s">
        <v>58</v>
      </c>
      <c r="AD70" s="206">
        <v>0</v>
      </c>
      <c r="AE70" s="221" t="s">
        <v>59</v>
      </c>
      <c r="AF70" s="221" t="s">
        <v>78</v>
      </c>
      <c r="AG70" s="221" t="s">
        <v>78</v>
      </c>
      <c r="AH70" s="174"/>
      <c r="AI70" s="174"/>
      <c r="AJ70" s="174"/>
      <c r="AK70" s="175"/>
      <c r="AL70" s="175"/>
      <c r="AM70" s="193"/>
      <c r="AN70" s="193"/>
      <c r="AO70" s="193"/>
      <c r="AP70" s="193"/>
    </row>
    <row r="71" spans="1:42" s="135" customFormat="1" ht="13.8" x14ac:dyDescent="0.25">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4362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14"/>
      <c r="Y71" s="220"/>
      <c r="Z71" s="221">
        <v>200</v>
      </c>
      <c r="AA71" s="222"/>
      <c r="AB71" s="222" t="s">
        <v>57</v>
      </c>
      <c r="AC71" s="221" t="s">
        <v>58</v>
      </c>
      <c r="AD71" s="206" t="s">
        <v>830</v>
      </c>
      <c r="AE71" s="221" t="s">
        <v>59</v>
      </c>
      <c r="AF71" s="176" t="s">
        <v>3008</v>
      </c>
      <c r="AG71" s="221" t="s">
        <v>91</v>
      </c>
      <c r="AH71" s="174"/>
      <c r="AI71" s="174"/>
      <c r="AJ71" s="174"/>
      <c r="AK71" s="175"/>
      <c r="AL71" s="175"/>
      <c r="AM71" s="193"/>
      <c r="AN71" s="193"/>
      <c r="AO71" s="193"/>
      <c r="AP71" s="193"/>
    </row>
    <row r="72" spans="1:42" s="135" customFormat="1" ht="13.8" x14ac:dyDescent="0.25">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4362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14"/>
      <c r="Y72" s="220"/>
      <c r="Z72" s="221">
        <v>200</v>
      </c>
      <c r="AA72" s="222"/>
      <c r="AB72" s="222" t="s">
        <v>57</v>
      </c>
      <c r="AC72" s="221" t="s">
        <v>58</v>
      </c>
      <c r="AD72" s="206" t="s">
        <v>1133</v>
      </c>
      <c r="AE72" s="221" t="s">
        <v>59</v>
      </c>
      <c r="AF72" s="176" t="s">
        <v>3019</v>
      </c>
      <c r="AG72" s="221" t="s">
        <v>91</v>
      </c>
      <c r="AH72" s="174"/>
      <c r="AI72" s="174"/>
      <c r="AJ72" s="174"/>
      <c r="AK72" s="175"/>
      <c r="AL72" s="175"/>
      <c r="AM72" s="193"/>
      <c r="AN72" s="193"/>
      <c r="AO72" s="193"/>
      <c r="AP72" s="193"/>
    </row>
    <row r="73" spans="1:42" s="135" customFormat="1" ht="13.8" x14ac:dyDescent="0.25">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1146</v>
      </c>
      <c r="G73" s="205" t="str">
        <f>IF(AND(A73&lt;&gt;"",ISNUMBER(A73)),VLOOKUP(A73,Studies!A:BR,13,FALSE),"")</f>
        <v>PO</v>
      </c>
      <c r="H73" s="138" t="str">
        <f t="shared" si="3"/>
        <v>PO</v>
      </c>
      <c r="I73" s="138" t="s">
        <v>4362</v>
      </c>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14"/>
      <c r="Y73" s="220"/>
      <c r="Z73" s="221">
        <v>400</v>
      </c>
      <c r="AA73" s="222"/>
      <c r="AB73" s="222" t="s">
        <v>57</v>
      </c>
      <c r="AC73" s="221" t="s">
        <v>58</v>
      </c>
      <c r="AD73" s="206">
        <v>0</v>
      </c>
      <c r="AE73" s="221" t="s">
        <v>59</v>
      </c>
      <c r="AF73" s="221" t="s">
        <v>78</v>
      </c>
      <c r="AG73" s="221" t="s">
        <v>91</v>
      </c>
      <c r="AH73" s="174"/>
      <c r="AI73" s="174"/>
      <c r="AJ73" s="174"/>
      <c r="AK73" s="175"/>
      <c r="AL73" s="175"/>
      <c r="AM73" s="193"/>
      <c r="AN73" s="193"/>
      <c r="AO73" s="193"/>
      <c r="AP73" s="193"/>
    </row>
    <row r="74" spans="1:42" s="135" customFormat="1" ht="13.8" x14ac:dyDescent="0.25">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1146</v>
      </c>
      <c r="G74" s="205" t="str">
        <f>IF(AND(A74&lt;&gt;"",ISNUMBER(A74)),VLOOKUP(A74,Studies!A:BR,13,FALSE),"")</f>
        <v>IV</v>
      </c>
      <c r="H74" s="138" t="str">
        <f t="shared" si="3"/>
        <v>PO</v>
      </c>
      <c r="I74" s="138" t="s">
        <v>4362</v>
      </c>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14"/>
      <c r="Y74" s="220"/>
      <c r="Z74" s="221" t="s">
        <v>873</v>
      </c>
      <c r="AA74" s="222"/>
      <c r="AB74" s="222" t="s">
        <v>57</v>
      </c>
      <c r="AC74" s="221" t="s">
        <v>58</v>
      </c>
      <c r="AD74" s="206" t="s">
        <v>2934</v>
      </c>
      <c r="AE74" s="221" t="s">
        <v>59</v>
      </c>
      <c r="AF74" s="176" t="s">
        <v>3008</v>
      </c>
      <c r="AG74" s="221" t="s">
        <v>91</v>
      </c>
      <c r="AH74" s="174"/>
      <c r="AI74" s="174"/>
      <c r="AJ74" s="174"/>
      <c r="AK74" s="175"/>
      <c r="AL74" s="175"/>
      <c r="AM74" s="193"/>
      <c r="AN74" s="193"/>
      <c r="AO74" s="193"/>
      <c r="AP74" s="193"/>
    </row>
    <row r="75" spans="1:42" s="135" customFormat="1" ht="13.8" x14ac:dyDescent="0.25">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1146</v>
      </c>
      <c r="G75" s="205" t="str">
        <f>IF(AND(A75&lt;&gt;"",ISNUMBER(A75)),VLOOKUP(A75,Studies!A:BR,13,FALSE),"")</f>
        <v>PO</v>
      </c>
      <c r="H75" s="138" t="str">
        <f t="shared" si="3"/>
        <v>PO</v>
      </c>
      <c r="I75" s="138" t="s">
        <v>4362</v>
      </c>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14"/>
      <c r="Y75" s="220"/>
      <c r="Z75" s="221" t="s">
        <v>873</v>
      </c>
      <c r="AA75" s="222"/>
      <c r="AB75" s="222" t="s">
        <v>57</v>
      </c>
      <c r="AC75" s="221" t="s">
        <v>58</v>
      </c>
      <c r="AD75" s="206" t="s">
        <v>2935</v>
      </c>
      <c r="AE75" s="221" t="s">
        <v>59</v>
      </c>
      <c r="AF75" s="176" t="s">
        <v>3019</v>
      </c>
      <c r="AG75" s="221" t="s">
        <v>91</v>
      </c>
      <c r="AH75" s="174"/>
      <c r="AI75" s="174"/>
      <c r="AJ75" s="174"/>
      <c r="AK75" s="175"/>
      <c r="AL75" s="175"/>
      <c r="AM75" s="193"/>
      <c r="AN75" s="193"/>
      <c r="AO75" s="193"/>
      <c r="AP75" s="193"/>
    </row>
    <row r="76" spans="1:42" s="135" customFormat="1" ht="13.8" x14ac:dyDescent="0.25">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3051</v>
      </c>
      <c r="J76" s="205" t="str">
        <f>IF(AND(A76&lt;&gt;"",ISNUMBER(A76)),VLOOKUP(A76,Studies!A:BR,6,FALSE),"")</f>
        <v>Plasma</v>
      </c>
      <c r="K76" s="187">
        <v>0.65500794910000004</v>
      </c>
      <c r="L76" s="187" t="s">
        <v>1137</v>
      </c>
      <c r="M76" s="201"/>
      <c r="N76" s="201"/>
      <c r="O76" s="193">
        <v>1.1059602649</v>
      </c>
      <c r="P76" s="193" t="s">
        <v>1137</v>
      </c>
      <c r="Q76" s="202"/>
      <c r="R76" s="202"/>
      <c r="S76" s="182">
        <v>0</v>
      </c>
      <c r="T76" s="183" t="s">
        <v>935</v>
      </c>
      <c r="U76" s="184">
        <v>144</v>
      </c>
      <c r="V76" s="185" t="s">
        <v>935</v>
      </c>
      <c r="W76" s="186" t="s">
        <v>59</v>
      </c>
      <c r="X76" s="202">
        <v>1</v>
      </c>
      <c r="Y76" s="181"/>
      <c r="Z76" s="176">
        <v>600</v>
      </c>
      <c r="AA76" s="180"/>
      <c r="AB76" s="180" t="s">
        <v>57</v>
      </c>
      <c r="AC76" s="176" t="s">
        <v>58</v>
      </c>
      <c r="AD76" s="176" t="s">
        <v>1133</v>
      </c>
      <c r="AE76" s="176" t="s">
        <v>59</v>
      </c>
      <c r="AF76" s="176" t="s">
        <v>3019</v>
      </c>
      <c r="AG76" s="176" t="s">
        <v>91</v>
      </c>
      <c r="AH76" s="177" t="s">
        <v>1138</v>
      </c>
      <c r="AI76" s="177" t="s">
        <v>1139</v>
      </c>
      <c r="AJ76" s="178"/>
      <c r="AK76" s="177"/>
      <c r="AL76" s="177" t="s">
        <v>1140</v>
      </c>
      <c r="AM76" s="193"/>
      <c r="AN76" s="193"/>
      <c r="AO76" s="193"/>
      <c r="AP76" s="193"/>
    </row>
    <row r="77" spans="1:42" s="135" customFormat="1" ht="13.8" x14ac:dyDescent="0.25">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3051</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02">
        <v>1</v>
      </c>
      <c r="Y77" s="220"/>
      <c r="Z77" s="206">
        <v>600</v>
      </c>
      <c r="AA77" s="207"/>
      <c r="AB77" s="207" t="s">
        <v>57</v>
      </c>
      <c r="AC77" s="206" t="s">
        <v>58</v>
      </c>
      <c r="AD77" s="176" t="s">
        <v>182</v>
      </c>
      <c r="AE77" s="206" t="s">
        <v>59</v>
      </c>
      <c r="AF77" s="176" t="s">
        <v>3011</v>
      </c>
      <c r="AG77" s="206" t="s">
        <v>91</v>
      </c>
      <c r="AH77" s="208" t="s">
        <v>1134</v>
      </c>
      <c r="AI77" s="208"/>
      <c r="AJ77" s="209"/>
      <c r="AK77" s="208"/>
      <c r="AL77" s="208" t="s">
        <v>1141</v>
      </c>
      <c r="AM77" s="193"/>
      <c r="AN77" s="193"/>
      <c r="AO77" s="193"/>
      <c r="AP77" s="193"/>
    </row>
    <row r="78" spans="1:42" s="135" customFormat="1" ht="13.8" x14ac:dyDescent="0.25">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3051</v>
      </c>
      <c r="J78" s="205" t="str">
        <f>IF(AND(A78&lt;&gt;"",ISNUMBER(A78)),VLOOKUP(A78,Studies!A:BR,6,FALSE),"")</f>
        <v>Plasma</v>
      </c>
      <c r="K78" s="187">
        <v>1.554907677E-2</v>
      </c>
      <c r="L78" s="187" t="s">
        <v>1137</v>
      </c>
      <c r="M78" s="201"/>
      <c r="N78" s="201"/>
      <c r="O78" s="193">
        <v>3.4865292999999999E-2</v>
      </c>
      <c r="P78" s="193" t="s">
        <v>1137</v>
      </c>
      <c r="Q78" s="202"/>
      <c r="R78" s="202"/>
      <c r="S78" s="182">
        <v>0</v>
      </c>
      <c r="T78" s="183" t="s">
        <v>935</v>
      </c>
      <c r="U78" s="184">
        <v>144</v>
      </c>
      <c r="V78" s="185" t="s">
        <v>935</v>
      </c>
      <c r="W78" s="186" t="s">
        <v>59</v>
      </c>
      <c r="X78" s="202">
        <v>1</v>
      </c>
      <c r="Y78" s="181"/>
      <c r="Z78" s="176">
        <v>600</v>
      </c>
      <c r="AA78" s="180"/>
      <c r="AB78" s="180" t="s">
        <v>57</v>
      </c>
      <c r="AC78" s="176" t="s">
        <v>58</v>
      </c>
      <c r="AD78" s="176" t="s">
        <v>1133</v>
      </c>
      <c r="AE78" s="176" t="s">
        <v>59</v>
      </c>
      <c r="AF78" s="176" t="s">
        <v>3019</v>
      </c>
      <c r="AG78" s="176" t="s">
        <v>91</v>
      </c>
      <c r="AH78" s="177" t="s">
        <v>1138</v>
      </c>
      <c r="AI78" s="177" t="s">
        <v>1139</v>
      </c>
      <c r="AJ78" s="178"/>
      <c r="AK78" s="177"/>
      <c r="AL78" s="177" t="s">
        <v>1140</v>
      </c>
      <c r="AM78" s="193"/>
      <c r="AN78" s="193"/>
      <c r="AO78" s="193"/>
      <c r="AP78" s="193"/>
    </row>
    <row r="79" spans="1:42" s="135" customFormat="1" ht="13.8" x14ac:dyDescent="0.25">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3051</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02">
        <v>1</v>
      </c>
      <c r="Y79" s="220"/>
      <c r="Z79" s="206">
        <v>600</v>
      </c>
      <c r="AA79" s="207"/>
      <c r="AB79" s="207" t="s">
        <v>57</v>
      </c>
      <c r="AC79" s="206" t="s">
        <v>58</v>
      </c>
      <c r="AD79" s="176" t="s">
        <v>182</v>
      </c>
      <c r="AE79" s="206" t="s">
        <v>59</v>
      </c>
      <c r="AF79" s="176" t="s">
        <v>3011</v>
      </c>
      <c r="AG79" s="206" t="s">
        <v>91</v>
      </c>
      <c r="AH79" s="208" t="s">
        <v>1134</v>
      </c>
      <c r="AI79" s="208"/>
      <c r="AJ79" s="209"/>
      <c r="AK79" s="208"/>
      <c r="AL79" s="208" t="s">
        <v>1141</v>
      </c>
      <c r="AM79" s="193"/>
      <c r="AN79" s="193"/>
      <c r="AO79" s="193"/>
      <c r="AP79" s="193"/>
    </row>
    <row r="80" spans="1:42" s="135" customFormat="1" ht="13.8" x14ac:dyDescent="0.25">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3051</v>
      </c>
      <c r="J80" s="205" t="str">
        <f>IF(AND(A80&lt;&gt;"",ISNUMBER(A80)),VLOOKUP(A80,Studies!A:BR,6,FALSE),"")</f>
        <v>Plasma</v>
      </c>
      <c r="K80" s="187">
        <v>0.94</v>
      </c>
      <c r="L80" s="187" t="s">
        <v>2132</v>
      </c>
      <c r="M80" s="201" t="s">
        <v>2627</v>
      </c>
      <c r="N80" s="201" t="s">
        <v>1151</v>
      </c>
      <c r="O80" s="193">
        <v>1.3</v>
      </c>
      <c r="P80" s="193" t="s">
        <v>2132</v>
      </c>
      <c r="Q80" s="202" t="s">
        <v>2628</v>
      </c>
      <c r="R80" s="202" t="s">
        <v>1151</v>
      </c>
      <c r="S80" s="182">
        <v>0</v>
      </c>
      <c r="T80" s="183" t="s">
        <v>935</v>
      </c>
      <c r="U80" s="184">
        <v>0</v>
      </c>
      <c r="V80" s="185" t="s">
        <v>935</v>
      </c>
      <c r="W80" s="186" t="s">
        <v>59</v>
      </c>
      <c r="X80" s="202">
        <v>1</v>
      </c>
      <c r="Y80" s="181" t="s">
        <v>2629</v>
      </c>
      <c r="Z80" s="176">
        <v>600</v>
      </c>
      <c r="AA80" s="180"/>
      <c r="AB80" s="180" t="s">
        <v>57</v>
      </c>
      <c r="AC80" s="176" t="s">
        <v>58</v>
      </c>
      <c r="AD80" s="176">
        <v>0</v>
      </c>
      <c r="AE80" s="176" t="s">
        <v>59</v>
      </c>
      <c r="AF80" s="176" t="s">
        <v>78</v>
      </c>
      <c r="AG80" s="176" t="s">
        <v>78</v>
      </c>
      <c r="AH80" s="177" t="s">
        <v>1134</v>
      </c>
      <c r="AI80" s="177" t="s">
        <v>2630</v>
      </c>
      <c r="AJ80" s="178"/>
      <c r="AK80" s="177"/>
      <c r="AL80" s="177"/>
      <c r="AM80" s="193"/>
      <c r="AN80" s="193"/>
      <c r="AO80" s="193"/>
      <c r="AP80" s="193"/>
    </row>
    <row r="81" spans="1:42" s="135" customFormat="1" ht="13.8" x14ac:dyDescent="0.25">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AC81</f>
        <v>PO</v>
      </c>
      <c r="I81" s="138" t="s">
        <v>3051</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202">
        <v>1</v>
      </c>
      <c r="Y81" s="181" t="s">
        <v>1105</v>
      </c>
      <c r="Z81" s="176">
        <v>600</v>
      </c>
      <c r="AA81" s="180"/>
      <c r="AB81" s="180" t="s">
        <v>57</v>
      </c>
      <c r="AC81" s="176" t="s">
        <v>58</v>
      </c>
      <c r="AD81" s="176" t="s">
        <v>4269</v>
      </c>
      <c r="AE81" s="176" t="s">
        <v>59</v>
      </c>
      <c r="AF81" s="176" t="s">
        <v>3029</v>
      </c>
      <c r="AG81" s="176"/>
      <c r="AH81" s="177"/>
      <c r="AI81" s="177" t="s">
        <v>1106</v>
      </c>
      <c r="AJ81" s="178"/>
      <c r="AK81" s="177"/>
      <c r="AL81" s="177" t="s">
        <v>1107</v>
      </c>
      <c r="AM81" s="193" t="s">
        <v>61</v>
      </c>
      <c r="AN81" s="193"/>
      <c r="AO81" s="193"/>
      <c r="AP81" s="193"/>
    </row>
    <row r="82" spans="1:42" s="135" customFormat="1" ht="13.8" x14ac:dyDescent="0.25">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3051</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202">
        <v>1</v>
      </c>
      <c r="Y82" s="181" t="s">
        <v>1105</v>
      </c>
      <c r="Z82" s="176">
        <v>600</v>
      </c>
      <c r="AA82" s="180"/>
      <c r="AB82" s="180" t="s">
        <v>57</v>
      </c>
      <c r="AC82" s="176" t="s">
        <v>58</v>
      </c>
      <c r="AD82" s="176" t="s">
        <v>4269</v>
      </c>
      <c r="AE82" s="176" t="s">
        <v>59</v>
      </c>
      <c r="AF82" s="176" t="s">
        <v>3029</v>
      </c>
      <c r="AG82" s="176"/>
      <c r="AH82" s="177"/>
      <c r="AI82" s="177" t="s">
        <v>1106</v>
      </c>
      <c r="AJ82" s="178"/>
      <c r="AK82" s="177"/>
      <c r="AL82" s="177" t="s">
        <v>1107</v>
      </c>
      <c r="AM82" s="193" t="s">
        <v>61</v>
      </c>
      <c r="AN82" s="193"/>
      <c r="AO82" s="193"/>
      <c r="AP82" s="193"/>
    </row>
    <row r="83" spans="1:42" s="135" customFormat="1" ht="13.8" x14ac:dyDescent="0.25">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3051</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202">
        <v>1</v>
      </c>
      <c r="Y83" s="181" t="s">
        <v>1105</v>
      </c>
      <c r="Z83" s="176">
        <v>600</v>
      </c>
      <c r="AA83" s="180"/>
      <c r="AB83" s="180" t="s">
        <v>57</v>
      </c>
      <c r="AC83" s="176" t="s">
        <v>58</v>
      </c>
      <c r="AD83" s="176" t="s">
        <v>4269</v>
      </c>
      <c r="AE83" s="176" t="s">
        <v>59</v>
      </c>
      <c r="AF83" s="176" t="s">
        <v>3029</v>
      </c>
      <c r="AG83" s="176"/>
      <c r="AH83" s="177"/>
      <c r="AI83" s="177" t="s">
        <v>1106</v>
      </c>
      <c r="AJ83" s="178"/>
      <c r="AK83" s="177"/>
      <c r="AL83" s="177" t="s">
        <v>1107</v>
      </c>
      <c r="AM83" s="193" t="s">
        <v>61</v>
      </c>
      <c r="AN83" s="193"/>
      <c r="AO83" s="193"/>
      <c r="AP83" s="193"/>
    </row>
    <row r="84" spans="1:42" s="135" customFormat="1" ht="13.8" x14ac:dyDescent="0.25">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1150</v>
      </c>
      <c r="N84" s="201" t="s">
        <v>1151</v>
      </c>
      <c r="O84" s="213">
        <v>3.56</v>
      </c>
      <c r="P84" s="213" t="s">
        <v>1000</v>
      </c>
      <c r="Q84" s="202" t="s">
        <v>1152</v>
      </c>
      <c r="R84" s="202" t="s">
        <v>1151</v>
      </c>
      <c r="S84" s="182">
        <v>0</v>
      </c>
      <c r="T84" s="183" t="s">
        <v>935</v>
      </c>
      <c r="U84" s="184">
        <v>37</v>
      </c>
      <c r="V84" s="185" t="s">
        <v>935</v>
      </c>
      <c r="W84" s="219" t="s">
        <v>59</v>
      </c>
      <c r="X84" s="214"/>
      <c r="Y84" s="220"/>
      <c r="Z84" s="206" t="s">
        <v>873</v>
      </c>
      <c r="AA84" s="207"/>
      <c r="AB84" s="176" t="s">
        <v>57</v>
      </c>
      <c r="AC84" s="176" t="s">
        <v>58</v>
      </c>
      <c r="AD84" s="176" t="s">
        <v>2937</v>
      </c>
      <c r="AE84" s="176" t="s">
        <v>59</v>
      </c>
      <c r="AF84" s="176" t="s">
        <v>3033</v>
      </c>
      <c r="AG84" s="176" t="s">
        <v>91</v>
      </c>
      <c r="AH84" s="177" t="s">
        <v>875</v>
      </c>
      <c r="AI84" s="177" t="s">
        <v>2929</v>
      </c>
      <c r="AJ84" s="209"/>
      <c r="AK84" s="208">
        <v>150</v>
      </c>
      <c r="AL84" s="177" t="s">
        <v>877</v>
      </c>
      <c r="AM84" s="165" t="s">
        <v>61</v>
      </c>
      <c r="AN84" s="166">
        <v>11</v>
      </c>
      <c r="AO84" s="166">
        <v>5</v>
      </c>
      <c r="AP84" s="165"/>
    </row>
    <row r="85" spans="1:42" s="135" customFormat="1" ht="13.8" x14ac:dyDescent="0.25">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1153</v>
      </c>
      <c r="N85" s="201" t="s">
        <v>1151</v>
      </c>
      <c r="O85" s="213"/>
      <c r="P85" s="213"/>
      <c r="Q85" s="202"/>
      <c r="R85" s="202"/>
      <c r="S85" s="182">
        <v>0</v>
      </c>
      <c r="T85" s="183" t="s">
        <v>935</v>
      </c>
      <c r="U85" s="184">
        <v>37</v>
      </c>
      <c r="V85" s="185" t="s">
        <v>935</v>
      </c>
      <c r="W85" s="219" t="s">
        <v>59</v>
      </c>
      <c r="X85" s="214"/>
      <c r="Y85" s="220"/>
      <c r="Z85" s="206" t="s">
        <v>873</v>
      </c>
      <c r="AA85" s="207"/>
      <c r="AB85" s="176" t="s">
        <v>57</v>
      </c>
      <c r="AC85" s="176" t="s">
        <v>58</v>
      </c>
      <c r="AD85" s="176" t="s">
        <v>2937</v>
      </c>
      <c r="AE85" s="176" t="s">
        <v>59</v>
      </c>
      <c r="AF85" s="176" t="s">
        <v>3033</v>
      </c>
      <c r="AG85" s="176" t="s">
        <v>91</v>
      </c>
      <c r="AH85" s="177" t="s">
        <v>875</v>
      </c>
      <c r="AI85" s="177" t="s">
        <v>2929</v>
      </c>
      <c r="AJ85" s="209"/>
      <c r="AK85" s="208">
        <v>150</v>
      </c>
      <c r="AL85" s="177" t="s">
        <v>877</v>
      </c>
      <c r="AM85" s="165" t="s">
        <v>61</v>
      </c>
      <c r="AN85" s="166">
        <v>11</v>
      </c>
      <c r="AO85" s="166">
        <v>5</v>
      </c>
      <c r="AP85" s="165"/>
    </row>
    <row r="86" spans="1:42" s="135" customFormat="1" ht="13.8" x14ac:dyDescent="0.25">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3052</v>
      </c>
      <c r="J86" s="205" t="str">
        <f>IF(AND(A86&lt;&gt;"",ISNUMBER(A86)),VLOOKUP(A86,Studies!A:BR,6,FALSE),"")</f>
        <v>Plasma</v>
      </c>
      <c r="K86" s="187">
        <v>1.5977859999999999</v>
      </c>
      <c r="L86" s="187" t="s">
        <v>1000</v>
      </c>
      <c r="M86" s="201" t="s">
        <v>2870</v>
      </c>
      <c r="N86" s="201" t="s">
        <v>971</v>
      </c>
      <c r="O86" s="213"/>
      <c r="P86" s="213"/>
      <c r="Q86" s="202"/>
      <c r="R86" s="202"/>
      <c r="S86" s="182">
        <v>0</v>
      </c>
      <c r="T86" s="183" t="s">
        <v>935</v>
      </c>
      <c r="U86" s="184">
        <v>96</v>
      </c>
      <c r="V86" s="185" t="s">
        <v>935</v>
      </c>
      <c r="W86" s="219" t="s">
        <v>59</v>
      </c>
      <c r="X86" s="214"/>
      <c r="Y86" s="220" t="s">
        <v>1372</v>
      </c>
      <c r="Z86" s="206">
        <v>500</v>
      </c>
      <c r="AA86" s="207"/>
      <c r="AB86" s="180" t="s">
        <v>57</v>
      </c>
      <c r="AC86" s="176" t="s">
        <v>58</v>
      </c>
      <c r="AD86" s="136" t="s">
        <v>3030</v>
      </c>
      <c r="AE86" s="176" t="s">
        <v>59</v>
      </c>
      <c r="AF86" s="176" t="s">
        <v>3031</v>
      </c>
      <c r="AG86" s="176" t="s">
        <v>1373</v>
      </c>
      <c r="AH86" s="177"/>
      <c r="AI86" s="177" t="s">
        <v>149</v>
      </c>
      <c r="AJ86" s="209"/>
      <c r="AK86" s="208">
        <v>200</v>
      </c>
      <c r="AL86" s="177" t="s">
        <v>150</v>
      </c>
      <c r="AM86" s="193"/>
      <c r="AN86" s="193"/>
      <c r="AO86" s="193"/>
      <c r="AP86" s="193"/>
    </row>
    <row r="87" spans="1:42" s="135" customFormat="1" ht="13.8" x14ac:dyDescent="0.25">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3051</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202">
        <v>1</v>
      </c>
      <c r="Y87" s="181" t="s">
        <v>1105</v>
      </c>
      <c r="Z87" s="176">
        <v>600</v>
      </c>
      <c r="AA87" s="180"/>
      <c r="AB87" s="180" t="s">
        <v>57</v>
      </c>
      <c r="AC87" s="176" t="s">
        <v>58</v>
      </c>
      <c r="AD87" s="176" t="s">
        <v>4269</v>
      </c>
      <c r="AE87" s="176" t="s">
        <v>59</v>
      </c>
      <c r="AF87" s="176" t="s">
        <v>3029</v>
      </c>
      <c r="AG87" s="176"/>
      <c r="AH87" s="177"/>
      <c r="AI87" s="177" t="s">
        <v>1106</v>
      </c>
      <c r="AJ87" s="178"/>
      <c r="AK87" s="177"/>
      <c r="AL87" s="177" t="s">
        <v>1107</v>
      </c>
      <c r="AM87" s="193" t="s">
        <v>61</v>
      </c>
      <c r="AN87" s="193"/>
      <c r="AO87" s="193"/>
      <c r="AP87" s="193"/>
    </row>
    <row r="88" spans="1:42" s="135" customFormat="1" ht="13.8" x14ac:dyDescent="0.25">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4362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14"/>
      <c r="Y88" s="220"/>
      <c r="Z88" s="206">
        <v>50</v>
      </c>
      <c r="AA88" s="207"/>
      <c r="AB88" s="137" t="s">
        <v>57</v>
      </c>
      <c r="AC88" s="176" t="s">
        <v>58</v>
      </c>
      <c r="AD88" s="176">
        <v>0</v>
      </c>
      <c r="AE88" s="176" t="s">
        <v>59</v>
      </c>
      <c r="AF88" s="176" t="s">
        <v>78</v>
      </c>
      <c r="AG88" s="176" t="s">
        <v>78</v>
      </c>
      <c r="AH88" s="177"/>
      <c r="AI88" s="177" t="s">
        <v>757</v>
      </c>
      <c r="AJ88" s="209"/>
      <c r="AK88" s="208"/>
      <c r="AL88" s="177"/>
      <c r="AM88" s="193" t="s">
        <v>61</v>
      </c>
      <c r="AN88" s="193"/>
      <c r="AO88" s="193">
        <v>0.5</v>
      </c>
      <c r="AP88" s="193" t="s">
        <v>1159</v>
      </c>
    </row>
    <row r="89" spans="1:42" s="135" customFormat="1" ht="13.8" x14ac:dyDescent="0.25">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4362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14"/>
      <c r="Y89" s="220"/>
      <c r="Z89" s="206">
        <v>200</v>
      </c>
      <c r="AA89" s="207"/>
      <c r="AB89" s="137" t="s">
        <v>57</v>
      </c>
      <c r="AC89" s="176" t="s">
        <v>58</v>
      </c>
      <c r="AD89" s="176">
        <v>0</v>
      </c>
      <c r="AE89" s="176" t="s">
        <v>59</v>
      </c>
      <c r="AF89" s="176" t="s">
        <v>78</v>
      </c>
      <c r="AG89" s="176" t="s">
        <v>78</v>
      </c>
      <c r="AH89" s="177"/>
      <c r="AI89" s="177" t="s">
        <v>757</v>
      </c>
      <c r="AJ89" s="209"/>
      <c r="AK89" s="208"/>
      <c r="AL89" s="177"/>
      <c r="AM89" s="193" t="s">
        <v>61</v>
      </c>
      <c r="AN89" s="193"/>
      <c r="AO89" s="193">
        <v>0.5</v>
      </c>
      <c r="AP89" s="193" t="s">
        <v>1159</v>
      </c>
    </row>
    <row r="90" spans="1:42" s="135" customFormat="1" ht="13.8" x14ac:dyDescent="0.25">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4362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14"/>
      <c r="Y90" s="220"/>
      <c r="Z90" s="206">
        <v>400</v>
      </c>
      <c r="AA90" s="207"/>
      <c r="AB90" s="137" t="s">
        <v>57</v>
      </c>
      <c r="AC90" s="176" t="s">
        <v>58</v>
      </c>
      <c r="AD90" s="176">
        <v>0</v>
      </c>
      <c r="AE90" s="176" t="s">
        <v>59</v>
      </c>
      <c r="AF90" s="176" t="s">
        <v>78</v>
      </c>
      <c r="AG90" s="176" t="s">
        <v>78</v>
      </c>
      <c r="AH90" s="177"/>
      <c r="AI90" s="177" t="s">
        <v>757</v>
      </c>
      <c r="AJ90" s="209"/>
      <c r="AK90" s="208"/>
      <c r="AL90" s="177"/>
      <c r="AM90" s="193" t="s">
        <v>61</v>
      </c>
      <c r="AN90" s="193"/>
      <c r="AO90" s="193">
        <v>0.5</v>
      </c>
      <c r="AP90" s="193" t="s">
        <v>1159</v>
      </c>
    </row>
    <row r="91" spans="1:42" s="135" customFormat="1" ht="13.8" x14ac:dyDescent="0.25">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4362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14"/>
      <c r="Y91" s="220"/>
      <c r="Z91" s="206">
        <v>200</v>
      </c>
      <c r="AA91" s="207"/>
      <c r="AB91" s="180" t="s">
        <v>57</v>
      </c>
      <c r="AC91" s="176" t="s">
        <v>58</v>
      </c>
      <c r="AD91" s="176" t="s">
        <v>1160</v>
      </c>
      <c r="AE91" s="176" t="s">
        <v>59</v>
      </c>
      <c r="AF91" s="176" t="s">
        <v>3022</v>
      </c>
      <c r="AG91" s="176" t="s">
        <v>91</v>
      </c>
      <c r="AH91" s="177" t="s">
        <v>834</v>
      </c>
      <c r="AI91" s="177" t="s">
        <v>1161</v>
      </c>
      <c r="AJ91" s="209"/>
      <c r="AK91" s="208"/>
      <c r="AL91" s="177" t="s">
        <v>1162</v>
      </c>
      <c r="AM91" s="193"/>
      <c r="AN91" s="193"/>
      <c r="AO91" s="193"/>
      <c r="AP91" s="193"/>
    </row>
    <row r="92" spans="1:42" s="135" customFormat="1" ht="13.8" x14ac:dyDescent="0.25">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1108</v>
      </c>
      <c r="G92" s="205" t="str">
        <f>IF(AND(A92&lt;&gt;"",ISNUMBER(A92)),VLOOKUP(A92,Studies!A:BR,13,FALSE),"")</f>
        <v>PO</v>
      </c>
      <c r="H92" s="138" t="str">
        <f t="shared" si="4"/>
        <v>PO</v>
      </c>
      <c r="I92" s="138" t="s">
        <v>3052</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202"/>
      <c r="Y92" s="181"/>
      <c r="Z92" s="176">
        <v>250</v>
      </c>
      <c r="AA92" s="180"/>
      <c r="AB92" s="180" t="s">
        <v>57</v>
      </c>
      <c r="AC92" s="176" t="s">
        <v>58</v>
      </c>
      <c r="AD92" s="176" t="s">
        <v>1109</v>
      </c>
      <c r="AE92" s="176" t="s">
        <v>59</v>
      </c>
      <c r="AF92" s="176" t="s">
        <v>3032</v>
      </c>
      <c r="AG92" s="176" t="s">
        <v>1110</v>
      </c>
      <c r="AH92" s="177"/>
      <c r="AI92" s="177" t="s">
        <v>1111</v>
      </c>
      <c r="AJ92" s="178"/>
      <c r="AK92" s="177"/>
      <c r="AL92" s="177" t="s">
        <v>1112</v>
      </c>
      <c r="AM92" s="193" t="s">
        <v>61</v>
      </c>
      <c r="AN92" s="193"/>
      <c r="AO92" s="193">
        <v>2</v>
      </c>
      <c r="AP92" s="193"/>
    </row>
    <row r="93" spans="1:42" s="135" customFormat="1" ht="13.8" x14ac:dyDescent="0.25">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3052</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202"/>
      <c r="Y93" s="181"/>
      <c r="Z93" s="176">
        <v>500</v>
      </c>
      <c r="AA93" s="180"/>
      <c r="AB93" s="180" t="s">
        <v>57</v>
      </c>
      <c r="AC93" s="176" t="s">
        <v>58</v>
      </c>
      <c r="AD93" s="176" t="s">
        <v>1113</v>
      </c>
      <c r="AE93" s="176" t="s">
        <v>59</v>
      </c>
      <c r="AF93" s="176" t="s">
        <v>3021</v>
      </c>
      <c r="AG93" s="176" t="s">
        <v>1114</v>
      </c>
      <c r="AH93" s="177"/>
      <c r="AI93" s="177" t="s">
        <v>1115</v>
      </c>
      <c r="AJ93" s="178"/>
      <c r="AK93" s="177">
        <v>100</v>
      </c>
      <c r="AL93" s="177" t="s">
        <v>1116</v>
      </c>
      <c r="AM93" s="193" t="s">
        <v>61</v>
      </c>
      <c r="AN93" s="193">
        <v>10</v>
      </c>
      <c r="AO93" s="193">
        <v>3.5</v>
      </c>
      <c r="AP93" s="193"/>
    </row>
    <row r="94" spans="1:42" x14ac:dyDescent="0.25">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1398</v>
      </c>
      <c r="G94" s="205" t="str">
        <f>IF(AND(A94&lt;&gt;"",ISNUMBER(A94)),VLOOKUP(A94,Studies!A:BR,13,FALSE),"")</f>
        <v>PO</v>
      </c>
      <c r="H94" s="138" t="s">
        <v>58</v>
      </c>
      <c r="I94" s="138" t="s">
        <v>4362</v>
      </c>
      <c r="J94" s="205" t="str">
        <f>IF(AND(A94&lt;&gt;"",ISNUMBER(A94)),VLOOKUP(A94,Studies!A:BR,6,FALSE),"")</f>
        <v>Plasma</v>
      </c>
      <c r="K94" s="187">
        <v>1.72</v>
      </c>
      <c r="L94" s="187" t="s">
        <v>1000</v>
      </c>
      <c r="M94" s="201" t="s">
        <v>1487</v>
      </c>
      <c r="N94" s="201" t="s">
        <v>1151</v>
      </c>
      <c r="O94" s="193">
        <v>1.53</v>
      </c>
      <c r="P94" s="193" t="s">
        <v>1000</v>
      </c>
      <c r="Q94" s="202" t="s">
        <v>1488</v>
      </c>
      <c r="R94" s="202" t="s">
        <v>1151</v>
      </c>
      <c r="S94" s="182">
        <v>0</v>
      </c>
      <c r="T94" s="183" t="s">
        <v>935</v>
      </c>
      <c r="U94" s="184">
        <v>144</v>
      </c>
      <c r="V94" s="185" t="s">
        <v>935</v>
      </c>
      <c r="W94" s="186" t="s">
        <v>59</v>
      </c>
      <c r="Z94" s="176">
        <v>400</v>
      </c>
      <c r="AA94" s="137"/>
      <c r="AB94" s="137" t="s">
        <v>57</v>
      </c>
      <c r="AC94" s="176" t="s">
        <v>58</v>
      </c>
      <c r="AD94" s="176" t="s">
        <v>1489</v>
      </c>
      <c r="AE94" s="136" t="s">
        <v>59</v>
      </c>
      <c r="AF94" s="176" t="s">
        <v>3009</v>
      </c>
      <c r="AG94" s="176" t="s">
        <v>1490</v>
      </c>
      <c r="AH94" s="174"/>
      <c r="AJ94" s="178"/>
      <c r="AK94" s="178"/>
      <c r="AL94" s="178"/>
      <c r="AM94" s="193" t="s">
        <v>435</v>
      </c>
      <c r="AN94" s="193"/>
      <c r="AO94" s="193"/>
      <c r="AP94" s="193"/>
    </row>
    <row r="95" spans="1:42" x14ac:dyDescent="0.25">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1398</v>
      </c>
      <c r="G95" s="205" t="str">
        <f>IF(AND(A95&lt;&gt;"",ISNUMBER(A95)),VLOOKUP(A95,Studies!A:BR,13,FALSE),"")</f>
        <v>PO</v>
      </c>
      <c r="H95" s="138" t="s">
        <v>58</v>
      </c>
      <c r="I95" s="138" t="s">
        <v>4362</v>
      </c>
      <c r="J95" s="205" t="str">
        <f>IF(AND(A95&lt;&gt;"",ISNUMBER(A95)),VLOOKUP(A95,Studies!A:BR,6,FALSE),"")</f>
        <v>Plasma</v>
      </c>
      <c r="K95" s="187">
        <v>1.72</v>
      </c>
      <c r="L95" s="187" t="s">
        <v>1000</v>
      </c>
      <c r="M95" s="201" t="s">
        <v>1717</v>
      </c>
      <c r="N95" s="201" t="s">
        <v>1151</v>
      </c>
      <c r="O95" s="193">
        <v>1.37</v>
      </c>
      <c r="P95" s="193" t="s">
        <v>1000</v>
      </c>
      <c r="Q95" s="202" t="s">
        <v>1718</v>
      </c>
      <c r="R95" s="202" t="s">
        <v>1151</v>
      </c>
      <c r="S95" s="182">
        <v>168</v>
      </c>
      <c r="T95" s="183">
        <v>180</v>
      </c>
      <c r="U95" s="184">
        <v>168</v>
      </c>
      <c r="V95" s="185">
        <v>192</v>
      </c>
      <c r="W95" s="186" t="s">
        <v>59</v>
      </c>
      <c r="Z95" s="176">
        <v>400</v>
      </c>
      <c r="AA95" s="137"/>
      <c r="AB95" s="137" t="s">
        <v>57</v>
      </c>
      <c r="AC95" s="176" t="s">
        <v>58</v>
      </c>
      <c r="AD95" s="176" t="s">
        <v>1440</v>
      </c>
      <c r="AE95" s="136" t="s">
        <v>59</v>
      </c>
      <c r="AF95" s="176" t="s">
        <v>3028</v>
      </c>
      <c r="AG95" s="176" t="s">
        <v>1490</v>
      </c>
      <c r="AH95" s="174"/>
      <c r="AJ95" s="178"/>
      <c r="AK95" s="178"/>
      <c r="AL95" s="178" t="s">
        <v>149</v>
      </c>
      <c r="AM95" s="193" t="s">
        <v>1438</v>
      </c>
      <c r="AN95" s="193">
        <v>1</v>
      </c>
      <c r="AO95" s="193">
        <v>2</v>
      </c>
      <c r="AP95" s="193"/>
    </row>
    <row r="96" spans="1:42" x14ac:dyDescent="0.25">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1398</v>
      </c>
      <c r="G96" s="205" t="str">
        <f>IF(AND(A96&lt;&gt;"",ISNUMBER(A96)),VLOOKUP(A96,Studies!A:BR,13,FALSE),"")</f>
        <v>PO</v>
      </c>
      <c r="H96" s="68" t="s">
        <v>58</v>
      </c>
      <c r="I96" s="138" t="s">
        <v>4362</v>
      </c>
      <c r="J96" s="205" t="str">
        <f>IF(AND(A96&lt;&gt;"",ISNUMBER(A96)),VLOOKUP(A96,Studies!A:BR,6,FALSE),"")</f>
        <v>Plasma</v>
      </c>
      <c r="K96" s="43">
        <v>1.67</v>
      </c>
      <c r="L96" s="187" t="s">
        <v>1000</v>
      </c>
      <c r="M96" s="76" t="s">
        <v>1491</v>
      </c>
      <c r="N96" s="76" t="s">
        <v>1151</v>
      </c>
      <c r="O96" s="52">
        <v>1.1599999999999999</v>
      </c>
      <c r="P96" s="193" t="s">
        <v>1000</v>
      </c>
      <c r="Q96" s="84" t="s">
        <v>1492</v>
      </c>
      <c r="R96" s="84" t="s">
        <v>1151</v>
      </c>
      <c r="S96" s="38">
        <v>0</v>
      </c>
      <c r="T96" s="39" t="s">
        <v>935</v>
      </c>
      <c r="U96" s="40">
        <v>144</v>
      </c>
      <c r="V96" s="41" t="s">
        <v>935</v>
      </c>
      <c r="W96" s="42" t="s">
        <v>59</v>
      </c>
      <c r="Z96" s="22">
        <v>400</v>
      </c>
      <c r="AA96" s="137"/>
      <c r="AB96" s="137" t="s">
        <v>57</v>
      </c>
      <c r="AC96" s="176" t="s">
        <v>58</v>
      </c>
      <c r="AD96" s="176" t="s">
        <v>1489</v>
      </c>
      <c r="AE96" s="136" t="s">
        <v>59</v>
      </c>
      <c r="AF96" s="176" t="s">
        <v>3009</v>
      </c>
      <c r="AG96" s="176" t="s">
        <v>1490</v>
      </c>
      <c r="AH96" s="174"/>
      <c r="AJ96" s="178"/>
      <c r="AK96" s="178"/>
      <c r="AL96" s="178"/>
      <c r="AM96" s="52" t="s">
        <v>435</v>
      </c>
      <c r="AP96" s="52" t="s">
        <v>1493</v>
      </c>
    </row>
    <row r="97" spans="1:42" x14ac:dyDescent="0.25">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1398</v>
      </c>
      <c r="G97" s="205" t="str">
        <f>IF(AND(A97&lt;&gt;"",ISNUMBER(A97)),VLOOKUP(A97,Studies!A:BR,13,FALSE),"")</f>
        <v>PO</v>
      </c>
      <c r="H97" s="68" t="s">
        <v>58</v>
      </c>
      <c r="I97" s="138" t="s">
        <v>4362</v>
      </c>
      <c r="J97" s="205" t="str">
        <f>IF(AND(A97&lt;&gt;"",ISNUMBER(A97)),VLOOKUP(A97,Studies!A:BR,6,FALSE),"")</f>
        <v>Plasma</v>
      </c>
      <c r="K97" s="43">
        <v>1.536</v>
      </c>
      <c r="L97" s="187" t="s">
        <v>1000</v>
      </c>
      <c r="M97" s="76" t="s">
        <v>1494</v>
      </c>
      <c r="N97" s="201" t="s">
        <v>1151</v>
      </c>
      <c r="O97" s="52">
        <v>1.3939999999999999</v>
      </c>
      <c r="P97" s="193" t="s">
        <v>1000</v>
      </c>
      <c r="Q97" s="84" t="s">
        <v>1495</v>
      </c>
      <c r="R97" s="202" t="s">
        <v>1151</v>
      </c>
      <c r="S97" s="38">
        <v>96</v>
      </c>
      <c r="T97" s="39">
        <v>108</v>
      </c>
      <c r="U97" s="40">
        <v>600</v>
      </c>
      <c r="V97" s="41">
        <v>612</v>
      </c>
      <c r="W97" s="42" t="s">
        <v>59</v>
      </c>
      <c r="Z97" s="22">
        <v>400</v>
      </c>
      <c r="AA97" s="137"/>
      <c r="AB97" s="137" t="s">
        <v>57</v>
      </c>
      <c r="AC97" s="176" t="s">
        <v>58</v>
      </c>
      <c r="AD97" s="176" t="s">
        <v>1590</v>
      </c>
      <c r="AE97" s="136" t="s">
        <v>59</v>
      </c>
      <c r="AF97" s="176" t="s">
        <v>3016</v>
      </c>
      <c r="AG97" s="176" t="s">
        <v>1110</v>
      </c>
      <c r="AH97" s="177" t="s">
        <v>1496</v>
      </c>
      <c r="AI97" s="177" t="s">
        <v>2930</v>
      </c>
      <c r="AJ97" s="178"/>
      <c r="AK97" s="178"/>
      <c r="AL97" s="178"/>
      <c r="AM97" s="52" t="s">
        <v>435</v>
      </c>
      <c r="AP97" s="52" t="s">
        <v>1497</v>
      </c>
    </row>
    <row r="98" spans="1:42" x14ac:dyDescent="0.25">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1630</v>
      </c>
      <c r="G98" s="205" t="str">
        <f>IF(AND(A98&lt;&gt;"",ISNUMBER(A98)),VLOOKUP(A98,Studies!A:BR,13,FALSE),"")</f>
        <v>PO</v>
      </c>
      <c r="H98" s="138" t="s">
        <v>58</v>
      </c>
      <c r="I98" s="138" t="s">
        <v>4362</v>
      </c>
      <c r="J98" s="205" t="str">
        <f>IF(AND(A98&lt;&gt;"",ISNUMBER(A98)),VLOOKUP(A98,Studies!A:BR,6,FALSE),"")</f>
        <v>Plasma</v>
      </c>
      <c r="K98" s="43">
        <v>1.51</v>
      </c>
      <c r="L98" s="187" t="s">
        <v>1000</v>
      </c>
      <c r="M98" s="76" t="s">
        <v>1632</v>
      </c>
      <c r="N98" s="201" t="s">
        <v>1151</v>
      </c>
      <c r="O98" s="52">
        <v>1.1299999999999999</v>
      </c>
      <c r="P98" s="193" t="s">
        <v>1000</v>
      </c>
      <c r="Q98" s="84" t="s">
        <v>1634</v>
      </c>
      <c r="R98" s="202" t="s">
        <v>1151</v>
      </c>
      <c r="S98" s="38">
        <v>0</v>
      </c>
      <c r="T98" s="39" t="s">
        <v>935</v>
      </c>
      <c r="U98" s="40">
        <v>24</v>
      </c>
      <c r="V98" s="41" t="s">
        <v>935</v>
      </c>
      <c r="W98" s="42" t="s">
        <v>59</v>
      </c>
      <c r="Z98" s="22" t="s">
        <v>1719</v>
      </c>
      <c r="AA98" s="137"/>
      <c r="AB98" s="137" t="s">
        <v>57</v>
      </c>
      <c r="AC98" s="176" t="s">
        <v>58</v>
      </c>
      <c r="AD98" s="176" t="s">
        <v>1638</v>
      </c>
      <c r="AE98" s="136" t="s">
        <v>59</v>
      </c>
      <c r="AF98" s="176" t="s">
        <v>3034</v>
      </c>
      <c r="AG98" s="176" t="s">
        <v>1635</v>
      </c>
      <c r="AH98" s="174"/>
      <c r="AJ98" s="178"/>
      <c r="AK98" s="178"/>
      <c r="AL98" s="178"/>
      <c r="AM98" s="52" t="s">
        <v>1636</v>
      </c>
      <c r="AP98" s="52" t="s">
        <v>1637</v>
      </c>
    </row>
    <row r="99" spans="1:42" x14ac:dyDescent="0.25">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3051</v>
      </c>
      <c r="J99" s="205" t="str">
        <f>IF(AND(A99&lt;&gt;"",ISNUMBER(A99)),VLOOKUP(A99,Studies!A:BR,6,FALSE),"")</f>
        <v>Plasma</v>
      </c>
      <c r="K99" s="43">
        <v>0.78</v>
      </c>
      <c r="L99" s="187" t="s">
        <v>1000</v>
      </c>
      <c r="M99" s="76" t="s">
        <v>1631</v>
      </c>
      <c r="N99" s="201" t="s">
        <v>1151</v>
      </c>
      <c r="O99" s="52">
        <v>0.93</v>
      </c>
      <c r="P99" s="193" t="s">
        <v>1000</v>
      </c>
      <c r="Q99" s="84" t="s">
        <v>1633</v>
      </c>
      <c r="R99" s="202" t="s">
        <v>1151</v>
      </c>
      <c r="S99" s="38">
        <v>0</v>
      </c>
      <c r="T99" s="39" t="s">
        <v>935</v>
      </c>
      <c r="U99" s="40">
        <v>120</v>
      </c>
      <c r="V99" s="41" t="s">
        <v>935</v>
      </c>
      <c r="W99" s="42" t="s">
        <v>59</v>
      </c>
      <c r="X99" s="202">
        <v>1</v>
      </c>
      <c r="Z99" s="22">
        <v>600</v>
      </c>
      <c r="AA99" s="137"/>
      <c r="AB99" s="137" t="s">
        <v>57</v>
      </c>
      <c r="AC99" s="176" t="s">
        <v>58</v>
      </c>
      <c r="AD99" s="176" t="s">
        <v>1470</v>
      </c>
      <c r="AE99" s="136" t="s">
        <v>59</v>
      </c>
      <c r="AF99" s="176" t="s">
        <v>3010</v>
      </c>
      <c r="AG99" s="176" t="s">
        <v>166</v>
      </c>
      <c r="AH99" s="177"/>
      <c r="AJ99" s="178"/>
      <c r="AK99" s="178"/>
      <c r="AL99" s="178"/>
    </row>
    <row r="100" spans="1:42" x14ac:dyDescent="0.25">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3052</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Y100" s="181" t="s">
        <v>2938</v>
      </c>
      <c r="Z100" s="22">
        <v>333</v>
      </c>
      <c r="AA100" s="180"/>
      <c r="AB100" s="180" t="s">
        <v>57</v>
      </c>
      <c r="AC100" s="176" t="s">
        <v>58</v>
      </c>
      <c r="AD100" s="176" t="s">
        <v>2168</v>
      </c>
      <c r="AE100" s="176" t="s">
        <v>59</v>
      </c>
      <c r="AF100" s="176" t="s">
        <v>3021</v>
      </c>
      <c r="AG100" s="176" t="s">
        <v>1114</v>
      </c>
      <c r="AH100" s="177"/>
      <c r="AI100" s="177" t="s">
        <v>2164</v>
      </c>
      <c r="AJ100" s="178"/>
      <c r="AK100" s="177"/>
      <c r="AL100" s="177"/>
    </row>
    <row r="101" spans="1:42" x14ac:dyDescent="0.25">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J101" s="205" t="str">
        <f>IF(AND(A101&lt;&gt;"",ISNUMBER(A101)),VLOOKUP(A101,Studies!A:BR,6,FALSE),"")</f>
        <v>Plasma</v>
      </c>
      <c r="K101" s="43">
        <v>1</v>
      </c>
      <c r="L101" s="43" t="s">
        <v>2132</v>
      </c>
      <c r="M101" s="76" t="s">
        <v>2133</v>
      </c>
      <c r="N101" s="76" t="s">
        <v>1151</v>
      </c>
      <c r="S101" s="38">
        <v>0</v>
      </c>
      <c r="T101" s="39" t="s">
        <v>935</v>
      </c>
      <c r="U101" s="40">
        <v>0</v>
      </c>
      <c r="V101" s="41" t="s">
        <v>935</v>
      </c>
      <c r="W101" s="42" t="s">
        <v>59</v>
      </c>
      <c r="Z101" s="22">
        <v>8</v>
      </c>
      <c r="AA101" s="137"/>
      <c r="AB101" s="137" t="s">
        <v>2134</v>
      </c>
      <c r="AC101" s="22" t="s">
        <v>58</v>
      </c>
      <c r="AD101" s="22">
        <v>0</v>
      </c>
      <c r="AE101" s="136" t="s">
        <v>59</v>
      </c>
      <c r="AF101" s="176" t="s">
        <v>78</v>
      </c>
      <c r="AH101" s="174"/>
      <c r="AK101" s="178"/>
      <c r="AL101" s="178"/>
    </row>
    <row r="102" spans="1:42" x14ac:dyDescent="0.25">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4362</v>
      </c>
      <c r="J102" s="205" t="str">
        <f>IF(AND(A102&lt;&gt;"",ISNUMBER(A102)),VLOOKUP(A102,Studies!A:BR,6,FALSE),"")</f>
        <v>Plasma</v>
      </c>
      <c r="K102" s="43">
        <v>2.4</v>
      </c>
      <c r="L102" s="43" t="s">
        <v>2132</v>
      </c>
      <c r="S102" s="38">
        <v>0</v>
      </c>
      <c r="T102" s="39" t="s">
        <v>935</v>
      </c>
      <c r="U102" s="40">
        <v>60</v>
      </c>
      <c r="V102" s="41" t="s">
        <v>935</v>
      </c>
      <c r="W102" s="42" t="s">
        <v>59</v>
      </c>
      <c r="Y102" s="181" t="s">
        <v>2135</v>
      </c>
      <c r="Z102" s="22">
        <v>400</v>
      </c>
      <c r="AB102" s="28" t="s">
        <v>57</v>
      </c>
      <c r="AC102" s="22" t="s">
        <v>58</v>
      </c>
      <c r="AD102" s="22" t="s">
        <v>830</v>
      </c>
      <c r="AE102" s="22" t="s">
        <v>59</v>
      </c>
      <c r="AF102" s="176" t="s">
        <v>3008</v>
      </c>
      <c r="AG102" s="176" t="s">
        <v>1490</v>
      </c>
    </row>
    <row r="103" spans="1:42" x14ac:dyDescent="0.25">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3051</v>
      </c>
      <c r="J103" s="205" t="str">
        <f>IF(AND(A103&lt;&gt;"",ISNUMBER(A103)),VLOOKUP(A103,Studies!A:BR,6,FALSE),"")</f>
        <v>Plasma</v>
      </c>
      <c r="K103" s="43">
        <v>0.4</v>
      </c>
      <c r="L103" s="43" t="s">
        <v>2132</v>
      </c>
      <c r="M103" s="76" t="s">
        <v>2136</v>
      </c>
      <c r="N103" s="76" t="s">
        <v>1151</v>
      </c>
      <c r="S103" s="38">
        <v>0</v>
      </c>
      <c r="T103" s="39">
        <v>24</v>
      </c>
      <c r="U103" s="40">
        <v>108</v>
      </c>
      <c r="V103" s="41">
        <v>132</v>
      </c>
      <c r="W103" s="42" t="s">
        <v>59</v>
      </c>
      <c r="X103" s="202">
        <v>1</v>
      </c>
      <c r="Z103" s="22">
        <v>600</v>
      </c>
      <c r="AB103" s="28" t="s">
        <v>57</v>
      </c>
      <c r="AC103" s="22" t="s">
        <v>58</v>
      </c>
      <c r="AD103" s="22" t="s">
        <v>1133</v>
      </c>
      <c r="AE103" s="22" t="s">
        <v>59</v>
      </c>
      <c r="AF103" s="176" t="s">
        <v>3019</v>
      </c>
      <c r="AG103" s="176" t="s">
        <v>1490</v>
      </c>
    </row>
    <row r="104" spans="1:42" x14ac:dyDescent="0.25">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J104" s="205" t="str">
        <f>IF(AND(A104&lt;&gt;"",ISNUMBER(A104)),VLOOKUP(A104,Studies!A:BR,6,FALSE),"")</f>
        <v>Plasma</v>
      </c>
      <c r="K104" s="43">
        <v>1.2</v>
      </c>
      <c r="L104" s="43" t="s">
        <v>2132</v>
      </c>
      <c r="M104" s="76" t="s">
        <v>2137</v>
      </c>
      <c r="N104" s="76" t="s">
        <v>1151</v>
      </c>
      <c r="S104" s="38">
        <v>0</v>
      </c>
      <c r="T104" s="39" t="s">
        <v>935</v>
      </c>
      <c r="U104" s="40">
        <v>24</v>
      </c>
      <c r="V104" s="41" t="s">
        <v>935</v>
      </c>
      <c r="W104" s="42" t="s">
        <v>59</v>
      </c>
      <c r="Z104" s="22">
        <v>8</v>
      </c>
      <c r="AB104" s="28" t="s">
        <v>2134</v>
      </c>
      <c r="AC104" s="22" t="s">
        <v>58</v>
      </c>
      <c r="AD104" s="22">
        <v>0</v>
      </c>
      <c r="AE104" s="22" t="s">
        <v>59</v>
      </c>
      <c r="AF104" s="176" t="s">
        <v>78</v>
      </c>
    </row>
    <row r="105" spans="1:42" x14ac:dyDescent="0.25">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4362</v>
      </c>
      <c r="J105" s="205" t="str">
        <f>IF(AND(A105&lt;&gt;"",ISNUMBER(A105)),VLOOKUP(A105,Studies!A:BR,6,FALSE),"")</f>
        <v>Plasma</v>
      </c>
      <c r="K105" s="43">
        <v>2.5</v>
      </c>
      <c r="L105" s="43" t="s">
        <v>2132</v>
      </c>
      <c r="S105" s="38">
        <v>0</v>
      </c>
      <c r="T105" s="39" t="s">
        <v>935</v>
      </c>
      <c r="U105" s="40">
        <v>84</v>
      </c>
      <c r="V105" s="41" t="s">
        <v>935</v>
      </c>
      <c r="W105" s="42" t="s">
        <v>59</v>
      </c>
      <c r="Y105" s="181" t="s">
        <v>2135</v>
      </c>
      <c r="Z105" s="22">
        <v>400</v>
      </c>
      <c r="AB105" s="28" t="s">
        <v>57</v>
      </c>
      <c r="AC105" s="22" t="s">
        <v>58</v>
      </c>
      <c r="AD105" s="22" t="s">
        <v>830</v>
      </c>
      <c r="AE105" s="22" t="s">
        <v>59</v>
      </c>
      <c r="AF105" s="176" t="s">
        <v>3008</v>
      </c>
      <c r="AG105" s="176" t="s">
        <v>1490</v>
      </c>
    </row>
    <row r="106" spans="1:42" x14ac:dyDescent="0.25">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3051</v>
      </c>
      <c r="J106" s="205" t="str">
        <f>IF(AND(A106&lt;&gt;"",ISNUMBER(A106)),VLOOKUP(A106,Studies!A:BR,6,FALSE),"")</f>
        <v>Plasma</v>
      </c>
      <c r="K106" s="43">
        <v>0.4</v>
      </c>
      <c r="L106" s="43" t="s">
        <v>2132</v>
      </c>
      <c r="M106" s="76" t="s">
        <v>2138</v>
      </c>
      <c r="N106" s="76" t="s">
        <v>1151</v>
      </c>
      <c r="S106" s="38">
        <v>24</v>
      </c>
      <c r="T106" s="39" t="s">
        <v>935</v>
      </c>
      <c r="U106" s="40">
        <v>132</v>
      </c>
      <c r="V106" s="41" t="s">
        <v>935</v>
      </c>
      <c r="W106" s="42" t="s">
        <v>59</v>
      </c>
      <c r="X106" s="202">
        <v>1</v>
      </c>
      <c r="Z106" s="22">
        <v>600</v>
      </c>
      <c r="AB106" s="28" t="s">
        <v>57</v>
      </c>
      <c r="AC106" s="22" t="s">
        <v>58</v>
      </c>
      <c r="AD106" s="22" t="s">
        <v>1133</v>
      </c>
      <c r="AE106" s="22" t="s">
        <v>59</v>
      </c>
      <c r="AF106" s="176" t="s">
        <v>3019</v>
      </c>
      <c r="AG106" s="176" t="s">
        <v>1490</v>
      </c>
    </row>
    <row r="107" spans="1:42" x14ac:dyDescent="0.25">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J107" s="205" t="str">
        <f>IF(AND(A107&lt;&gt;"",ISNUMBER(A107)),VLOOKUP(A107,Studies!A:BR,6,FALSE),"")</f>
        <v>Plasma</v>
      </c>
      <c r="K107" s="43">
        <v>1.7</v>
      </c>
      <c r="L107" s="43" t="s">
        <v>2132</v>
      </c>
      <c r="M107" s="76" t="s">
        <v>2139</v>
      </c>
      <c r="N107" s="76" t="s">
        <v>1151</v>
      </c>
      <c r="S107" s="38">
        <v>0</v>
      </c>
      <c r="T107" s="39" t="s">
        <v>935</v>
      </c>
      <c r="U107" s="40">
        <v>0</v>
      </c>
      <c r="V107" s="41" t="s">
        <v>935</v>
      </c>
      <c r="W107" s="42" t="s">
        <v>59</v>
      </c>
      <c r="Z107" s="22">
        <v>8</v>
      </c>
      <c r="AB107" s="28" t="s">
        <v>2134</v>
      </c>
      <c r="AC107" s="22" t="s">
        <v>58</v>
      </c>
      <c r="AD107" s="22">
        <v>0</v>
      </c>
      <c r="AE107" s="22" t="s">
        <v>59</v>
      </c>
      <c r="AF107" s="176" t="s">
        <v>78</v>
      </c>
    </row>
    <row r="108" spans="1:42" x14ac:dyDescent="0.25">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4362</v>
      </c>
      <c r="J108" s="205" t="str">
        <f>IF(AND(A108&lt;&gt;"",ISNUMBER(A108)),VLOOKUP(A108,Studies!A:BR,6,FALSE),"")</f>
        <v>Plasma</v>
      </c>
      <c r="K108" s="43">
        <v>2.2999999999999998</v>
      </c>
      <c r="L108" s="43" t="s">
        <v>2132</v>
      </c>
      <c r="S108" s="38">
        <v>0</v>
      </c>
      <c r="T108" s="39" t="s">
        <v>935</v>
      </c>
      <c r="U108" s="40">
        <v>63</v>
      </c>
      <c r="V108" s="41" t="s">
        <v>935</v>
      </c>
      <c r="W108" s="42" t="s">
        <v>59</v>
      </c>
      <c r="Y108" s="181" t="s">
        <v>2135</v>
      </c>
      <c r="Z108" s="22">
        <v>400</v>
      </c>
      <c r="AB108" s="28" t="s">
        <v>57</v>
      </c>
      <c r="AC108" s="22" t="s">
        <v>58</v>
      </c>
      <c r="AD108" s="22" t="s">
        <v>830</v>
      </c>
      <c r="AE108" s="22" t="s">
        <v>59</v>
      </c>
      <c r="AF108" s="176" t="s">
        <v>3008</v>
      </c>
      <c r="AG108" s="176" t="s">
        <v>1490</v>
      </c>
    </row>
    <row r="109" spans="1:42" x14ac:dyDescent="0.25">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3051</v>
      </c>
      <c r="J109" s="205" t="str">
        <f>IF(AND(A109&lt;&gt;"",ISNUMBER(A109)),VLOOKUP(A109,Studies!A:BR,6,FALSE),"")</f>
        <v>Plasma</v>
      </c>
      <c r="K109" s="43">
        <v>0.06</v>
      </c>
      <c r="L109" s="43" t="s">
        <v>2132</v>
      </c>
      <c r="M109" s="76" t="s">
        <v>2140</v>
      </c>
      <c r="N109" s="76" t="s">
        <v>1151</v>
      </c>
      <c r="S109" s="38">
        <v>0</v>
      </c>
      <c r="T109" s="39">
        <v>21</v>
      </c>
      <c r="U109" s="40">
        <v>111</v>
      </c>
      <c r="V109" s="41">
        <v>132</v>
      </c>
      <c r="W109" s="42" t="s">
        <v>59</v>
      </c>
      <c r="X109" s="202">
        <v>1</v>
      </c>
      <c r="Z109" s="22">
        <v>600</v>
      </c>
      <c r="AB109" s="28" t="s">
        <v>57</v>
      </c>
      <c r="AC109" s="22" t="s">
        <v>58</v>
      </c>
      <c r="AD109" s="22" t="s">
        <v>1133</v>
      </c>
      <c r="AE109" s="22" t="s">
        <v>59</v>
      </c>
      <c r="AF109" s="176" t="s">
        <v>3019</v>
      </c>
      <c r="AG109" s="176" t="s">
        <v>1490</v>
      </c>
    </row>
    <row r="110" spans="1:42" x14ac:dyDescent="0.25">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J110" s="205" t="str">
        <f>IF(AND(A110&lt;&gt;"",ISNUMBER(A110)),VLOOKUP(A110,Studies!A:BR,6,FALSE),"")</f>
        <v>Plasma</v>
      </c>
      <c r="K110" s="43">
        <v>2.2000000000000002</v>
      </c>
      <c r="L110" s="43" t="s">
        <v>2132</v>
      </c>
      <c r="M110" s="76" t="s">
        <v>2141</v>
      </c>
      <c r="N110" s="76" t="s">
        <v>1151</v>
      </c>
      <c r="S110" s="38">
        <v>0</v>
      </c>
      <c r="T110" s="39" t="s">
        <v>935</v>
      </c>
      <c r="U110" s="40">
        <v>21</v>
      </c>
      <c r="V110" s="41" t="s">
        <v>935</v>
      </c>
      <c r="W110" s="42" t="s">
        <v>59</v>
      </c>
      <c r="Z110" s="22">
        <v>8</v>
      </c>
      <c r="AB110" s="28" t="s">
        <v>2134</v>
      </c>
      <c r="AC110" s="22" t="s">
        <v>58</v>
      </c>
      <c r="AD110" s="22">
        <v>0</v>
      </c>
      <c r="AE110" s="22" t="s">
        <v>59</v>
      </c>
      <c r="AF110" s="176" t="s">
        <v>78</v>
      </c>
    </row>
    <row r="111" spans="1:42" x14ac:dyDescent="0.25">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4362</v>
      </c>
      <c r="J111" s="205" t="str">
        <f>IF(AND(A111&lt;&gt;"",ISNUMBER(A111)),VLOOKUP(A111,Studies!A:BR,6,FALSE),"")</f>
        <v>Plasma</v>
      </c>
      <c r="K111" s="43">
        <v>3</v>
      </c>
      <c r="L111" s="43" t="s">
        <v>2132</v>
      </c>
      <c r="N111" s="201"/>
      <c r="S111" s="38">
        <v>0</v>
      </c>
      <c r="T111" s="39" t="s">
        <v>935</v>
      </c>
      <c r="U111" s="40">
        <v>84</v>
      </c>
      <c r="V111" s="41" t="s">
        <v>935</v>
      </c>
      <c r="W111" s="42" t="s">
        <v>59</v>
      </c>
      <c r="Y111" s="181" t="s">
        <v>2135</v>
      </c>
      <c r="Z111" s="22">
        <v>400</v>
      </c>
      <c r="AB111" s="28" t="s">
        <v>57</v>
      </c>
      <c r="AC111" s="22" t="s">
        <v>58</v>
      </c>
      <c r="AD111" s="22" t="s">
        <v>830</v>
      </c>
      <c r="AE111" s="22" t="s">
        <v>59</v>
      </c>
      <c r="AF111" s="176" t="s">
        <v>3008</v>
      </c>
      <c r="AG111" s="176" t="s">
        <v>1490</v>
      </c>
    </row>
    <row r="112" spans="1:42" x14ac:dyDescent="0.25">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3051</v>
      </c>
      <c r="J112" s="205" t="str">
        <f>IF(AND(A112&lt;&gt;"",ISNUMBER(A112)),VLOOKUP(A112,Studies!A:BR,6,FALSE),"")</f>
        <v>Plasma</v>
      </c>
      <c r="K112" s="43">
        <v>0.06</v>
      </c>
      <c r="L112" s="187" t="s">
        <v>2132</v>
      </c>
      <c r="M112" s="76" t="s">
        <v>2142</v>
      </c>
      <c r="N112" s="201" t="s">
        <v>1151</v>
      </c>
      <c r="P112" s="193"/>
      <c r="S112" s="38">
        <v>21</v>
      </c>
      <c r="T112" s="39" t="s">
        <v>935</v>
      </c>
      <c r="U112" s="40">
        <v>132</v>
      </c>
      <c r="V112" s="41" t="s">
        <v>935</v>
      </c>
      <c r="W112" s="42" t="s">
        <v>59</v>
      </c>
      <c r="X112" s="202">
        <v>1</v>
      </c>
      <c r="Z112" s="22">
        <v>600</v>
      </c>
      <c r="AB112" s="28" t="s">
        <v>57</v>
      </c>
      <c r="AC112" s="22" t="s">
        <v>58</v>
      </c>
      <c r="AD112" s="22" t="s">
        <v>1133</v>
      </c>
      <c r="AE112" s="22" t="s">
        <v>59</v>
      </c>
      <c r="AF112" s="176" t="s">
        <v>3019</v>
      </c>
      <c r="AG112" s="176" t="s">
        <v>1490</v>
      </c>
      <c r="AM112" s="193"/>
      <c r="AN112" s="193"/>
    </row>
    <row r="113" spans="1:42" x14ac:dyDescent="0.25">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3052</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Z113" s="22">
        <v>400</v>
      </c>
      <c r="AB113" s="28" t="s">
        <v>57</v>
      </c>
      <c r="AC113" s="22" t="s">
        <v>58</v>
      </c>
      <c r="AD113" s="22" t="s">
        <v>2153</v>
      </c>
      <c r="AE113" s="22" t="s">
        <v>59</v>
      </c>
      <c r="AF113" s="176" t="s">
        <v>3035</v>
      </c>
      <c r="AG113" s="176" t="s">
        <v>1114</v>
      </c>
      <c r="AI113" s="177" t="s">
        <v>2154</v>
      </c>
      <c r="AM113" s="52" t="s">
        <v>61</v>
      </c>
      <c r="AN113" s="52" t="s">
        <v>1953</v>
      </c>
    </row>
    <row r="114" spans="1:42" x14ac:dyDescent="0.25">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3052</v>
      </c>
      <c r="J114" s="205" t="str">
        <f>IF(AND(A114&lt;&gt;"",ISNUMBER(A114)),VLOOKUP(A114,Studies!A:BR,6,FALSE),"")</f>
        <v>Serum</v>
      </c>
      <c r="K114" s="43">
        <v>1.026178</v>
      </c>
      <c r="L114" s="187" t="s">
        <v>2132</v>
      </c>
      <c r="M114" s="76">
        <v>1.204995</v>
      </c>
      <c r="N114" s="201" t="s">
        <v>2161</v>
      </c>
      <c r="S114" s="38">
        <v>0</v>
      </c>
      <c r="T114" s="39" t="s">
        <v>935</v>
      </c>
      <c r="U114" s="40">
        <v>1.5</v>
      </c>
      <c r="V114" s="41" t="s">
        <v>935</v>
      </c>
      <c r="W114" s="42" t="s">
        <v>59</v>
      </c>
      <c r="Y114" s="181" t="s">
        <v>2162</v>
      </c>
      <c r="Z114" s="22">
        <v>500</v>
      </c>
      <c r="AB114" s="28" t="s">
        <v>57</v>
      </c>
      <c r="AC114" s="22" t="s">
        <v>58</v>
      </c>
      <c r="AD114" s="22">
        <v>0</v>
      </c>
      <c r="AE114" s="22" t="s">
        <v>59</v>
      </c>
      <c r="AF114" s="176" t="s">
        <v>78</v>
      </c>
      <c r="AG114" s="176" t="s">
        <v>78</v>
      </c>
      <c r="AI114" s="177" t="s">
        <v>2164</v>
      </c>
      <c r="AM114" s="52" t="s">
        <v>61</v>
      </c>
      <c r="AN114" s="52" t="s">
        <v>1953</v>
      </c>
    </row>
    <row r="115" spans="1:42" x14ac:dyDescent="0.25">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3052</v>
      </c>
      <c r="J115" s="205" t="str">
        <f>IF(AND(A115&lt;&gt;"",ISNUMBER(A115)),VLOOKUP(A115,Studies!A:BR,6,FALSE),"")</f>
        <v>Serum</v>
      </c>
      <c r="K115" s="43">
        <v>1.4610939999999999</v>
      </c>
      <c r="L115" s="43" t="s">
        <v>2132</v>
      </c>
      <c r="M115" s="76">
        <v>1.312773</v>
      </c>
      <c r="N115" s="201" t="s">
        <v>2161</v>
      </c>
      <c r="P115" s="193"/>
      <c r="S115" s="38">
        <v>0</v>
      </c>
      <c r="T115" s="39" t="s">
        <v>935</v>
      </c>
      <c r="U115" s="40">
        <v>145.5</v>
      </c>
      <c r="V115" s="41" t="s">
        <v>935</v>
      </c>
      <c r="W115" s="42" t="s">
        <v>59</v>
      </c>
      <c r="Y115" s="181" t="s">
        <v>2162</v>
      </c>
      <c r="Z115" s="22">
        <v>500</v>
      </c>
      <c r="AB115" s="28" t="s">
        <v>57</v>
      </c>
      <c r="AC115" s="22" t="s">
        <v>58</v>
      </c>
      <c r="AD115" s="22" t="s">
        <v>2163</v>
      </c>
      <c r="AE115" s="22" t="s">
        <v>59</v>
      </c>
      <c r="AF115" s="176" t="s">
        <v>3036</v>
      </c>
      <c r="AG115" s="176" t="s">
        <v>1110</v>
      </c>
      <c r="AI115" s="177" t="s">
        <v>2164</v>
      </c>
      <c r="AM115" s="193" t="s">
        <v>61</v>
      </c>
      <c r="AN115" s="193" t="s">
        <v>1953</v>
      </c>
      <c r="AO115" s="193"/>
      <c r="AP115" s="193"/>
    </row>
    <row r="116" spans="1:42" x14ac:dyDescent="0.25">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3052</v>
      </c>
      <c r="J116" s="205" t="str">
        <f>IF(AND(A116&lt;&gt;"",ISNUMBER(A116)),VLOOKUP(A116,Studies!A:BR,6,FALSE),"")</f>
        <v>Plasma</v>
      </c>
      <c r="K116" s="43">
        <v>3.65</v>
      </c>
      <c r="L116" s="187" t="s">
        <v>1120</v>
      </c>
      <c r="M116" s="76">
        <v>0.42</v>
      </c>
      <c r="N116" s="201" t="s">
        <v>1119</v>
      </c>
      <c r="O116" s="52">
        <v>1.768</v>
      </c>
      <c r="P116" s="193" t="s">
        <v>1099</v>
      </c>
      <c r="S116" s="38">
        <v>0</v>
      </c>
      <c r="T116" s="39" t="s">
        <v>935</v>
      </c>
      <c r="U116" s="40">
        <v>25</v>
      </c>
      <c r="V116" s="41" t="s">
        <v>935</v>
      </c>
      <c r="W116" s="42" t="s">
        <v>59</v>
      </c>
      <c r="Z116" s="22">
        <v>500</v>
      </c>
      <c r="AB116" s="28" t="s">
        <v>57</v>
      </c>
      <c r="AC116" s="22" t="s">
        <v>58</v>
      </c>
      <c r="AD116" s="22" t="s">
        <v>2167</v>
      </c>
      <c r="AE116" s="22" t="s">
        <v>59</v>
      </c>
      <c r="AF116" s="176" t="s">
        <v>3012</v>
      </c>
      <c r="AG116" s="176" t="s">
        <v>2613</v>
      </c>
      <c r="AI116" s="177" t="s">
        <v>1135</v>
      </c>
      <c r="AL116" s="23" t="s">
        <v>2614</v>
      </c>
      <c r="AM116" s="165" t="s">
        <v>435</v>
      </c>
      <c r="AN116" s="166"/>
      <c r="AO116" s="106" t="s">
        <v>202</v>
      </c>
      <c r="AP116" s="165" t="s">
        <v>516</v>
      </c>
    </row>
    <row r="117" spans="1:42" x14ac:dyDescent="0.25">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2178</v>
      </c>
      <c r="G117" s="205" t="str">
        <f>IF(AND(A117&lt;&gt;"",ISNUMBER(A117)),VLOOKUP(A117,Studies!A:BR,13,FALSE),"")</f>
        <v>PO</v>
      </c>
      <c r="H117" s="138" t="s">
        <v>58</v>
      </c>
      <c r="I117" s="138" t="s">
        <v>3051</v>
      </c>
      <c r="J117" s="205" t="str">
        <f>IF(AND(A117&lt;&gt;"",ISNUMBER(A117)),VLOOKUP(A117,Studies!A:BR,6,FALSE),"")</f>
        <v>Plasma</v>
      </c>
      <c r="K117" s="43">
        <v>0.22</v>
      </c>
      <c r="L117" s="43" t="s">
        <v>2132</v>
      </c>
      <c r="M117" s="201" t="s">
        <v>2242</v>
      </c>
      <c r="N117" s="201" t="s">
        <v>1151</v>
      </c>
      <c r="O117" s="52">
        <v>0.42857139999999999</v>
      </c>
      <c r="P117" s="193" t="s">
        <v>1099</v>
      </c>
      <c r="S117" s="38">
        <v>0</v>
      </c>
      <c r="T117" s="39" t="s">
        <v>935</v>
      </c>
      <c r="U117" s="40">
        <v>336.5</v>
      </c>
      <c r="V117" s="41" t="s">
        <v>935</v>
      </c>
      <c r="W117" s="42" t="s">
        <v>59</v>
      </c>
      <c r="Y117" s="181" t="s">
        <v>2939</v>
      </c>
      <c r="Z117" s="22">
        <v>600</v>
      </c>
      <c r="AB117" s="28" t="s">
        <v>57</v>
      </c>
      <c r="AC117" s="22" t="s">
        <v>58</v>
      </c>
      <c r="AD117" s="22" t="s">
        <v>2239</v>
      </c>
      <c r="AE117" s="22" t="s">
        <v>59</v>
      </c>
      <c r="AF117" s="176" t="s">
        <v>3037</v>
      </c>
      <c r="AG117" s="176" t="s">
        <v>1490</v>
      </c>
    </row>
    <row r="118" spans="1:42" x14ac:dyDescent="0.25">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2178</v>
      </c>
      <c r="G118" s="205" t="str">
        <f>IF(AND(A118&lt;&gt;"",ISNUMBER(A118)),VLOOKUP(A118,Studies!A:BR,13,FALSE),"")</f>
        <v>IV</v>
      </c>
      <c r="H118" s="138" t="s">
        <v>58</v>
      </c>
      <c r="I118" s="138" t="s">
        <v>3051</v>
      </c>
      <c r="J118" s="205" t="str">
        <f>IF(AND(A118&lt;&gt;"",ISNUMBER(A118)),VLOOKUP(A118,Studies!A:BR,6,FALSE),"")</f>
        <v>Plasma</v>
      </c>
      <c r="K118" s="43">
        <v>0.54</v>
      </c>
      <c r="L118" s="43" t="s">
        <v>2132</v>
      </c>
      <c r="M118" s="201" t="s">
        <v>2241</v>
      </c>
      <c r="N118" s="201" t="s">
        <v>1151</v>
      </c>
      <c r="O118" s="52">
        <v>1.097826</v>
      </c>
      <c r="P118" s="193" t="s">
        <v>1099</v>
      </c>
      <c r="S118" s="38">
        <v>0</v>
      </c>
      <c r="T118" s="39" t="s">
        <v>935</v>
      </c>
      <c r="U118" s="40">
        <v>360.5</v>
      </c>
      <c r="V118" s="41" t="s">
        <v>935</v>
      </c>
      <c r="W118" s="42" t="s">
        <v>59</v>
      </c>
      <c r="Y118" s="181" t="s">
        <v>2939</v>
      </c>
      <c r="Z118" s="22">
        <v>600</v>
      </c>
      <c r="AB118" s="28" t="s">
        <v>57</v>
      </c>
      <c r="AC118" s="22" t="s">
        <v>58</v>
      </c>
      <c r="AD118" s="22" t="s">
        <v>2239</v>
      </c>
      <c r="AE118" s="22" t="s">
        <v>59</v>
      </c>
      <c r="AF118" s="176" t="s">
        <v>3037</v>
      </c>
      <c r="AG118" s="176" t="s">
        <v>1490</v>
      </c>
    </row>
    <row r="119" spans="1:42" x14ac:dyDescent="0.25">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3052</v>
      </c>
      <c r="J119" s="205" t="str">
        <f>IF(AND(A119&lt;&gt;"",ISNUMBER(A119)),VLOOKUP(A119,Studies!A:BR,6,FALSE),"")</f>
        <v>Plasma</v>
      </c>
      <c r="K119" s="268">
        <f>9.74/5.67</f>
        <v>1.7178130511463845</v>
      </c>
      <c r="L119" s="43" t="s">
        <v>1099</v>
      </c>
      <c r="M119" s="201"/>
      <c r="N119" s="201"/>
      <c r="S119" s="38">
        <v>2</v>
      </c>
      <c r="T119" s="39">
        <v>4</v>
      </c>
      <c r="U119" s="40">
        <v>3</v>
      </c>
      <c r="V119" s="41">
        <v>5</v>
      </c>
      <c r="W119" s="42" t="s">
        <v>59</v>
      </c>
      <c r="Z119" s="22">
        <v>250</v>
      </c>
      <c r="AB119" s="28" t="s">
        <v>57</v>
      </c>
      <c r="AC119" s="22" t="s">
        <v>58</v>
      </c>
      <c r="AD119" s="22">
        <v>0</v>
      </c>
      <c r="AE119" s="22" t="s">
        <v>59</v>
      </c>
      <c r="AF119" s="176" t="s">
        <v>78</v>
      </c>
      <c r="AG119" s="176" t="s">
        <v>78</v>
      </c>
      <c r="AI119" s="177" t="s">
        <v>2873</v>
      </c>
    </row>
    <row r="120" spans="1:42" x14ac:dyDescent="0.25">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3052</v>
      </c>
      <c r="J120" s="205" t="str">
        <f>IF(AND(A120&lt;&gt;"",ISNUMBER(A120)),VLOOKUP(A120,Studies!A:BR,6,FALSE),"")</f>
        <v>Plasma</v>
      </c>
      <c r="K120" s="268">
        <f>28.3/5.67</f>
        <v>4.9911816578483243</v>
      </c>
      <c r="L120" s="43" t="s">
        <v>1099</v>
      </c>
      <c r="N120" s="201"/>
      <c r="S120" s="38">
        <v>2</v>
      </c>
      <c r="T120" s="39">
        <v>4</v>
      </c>
      <c r="U120" s="40">
        <v>3</v>
      </c>
      <c r="V120" s="41">
        <v>5</v>
      </c>
      <c r="W120" s="42" t="s">
        <v>59</v>
      </c>
      <c r="Z120" s="22">
        <v>1000</v>
      </c>
      <c r="AB120" s="28" t="s">
        <v>57</v>
      </c>
      <c r="AC120" s="22" t="s">
        <v>58</v>
      </c>
      <c r="AD120" s="22">
        <v>0</v>
      </c>
      <c r="AE120" s="22" t="s">
        <v>59</v>
      </c>
      <c r="AF120" s="176" t="s">
        <v>78</v>
      </c>
      <c r="AG120" s="176" t="s">
        <v>78</v>
      </c>
      <c r="AI120" s="177" t="s">
        <v>2873</v>
      </c>
    </row>
    <row r="121" spans="1:42" x14ac:dyDescent="0.25">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3051</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202">
        <v>1</v>
      </c>
      <c r="Y121" s="181" t="s">
        <v>2940</v>
      </c>
      <c r="Z121" s="22">
        <v>450</v>
      </c>
      <c r="AB121" s="28" t="s">
        <v>57</v>
      </c>
      <c r="AD121" s="22" t="s">
        <v>2277</v>
      </c>
      <c r="AE121" s="22" t="s">
        <v>59</v>
      </c>
      <c r="AF121" s="176" t="s">
        <v>3008</v>
      </c>
      <c r="AG121" s="176" t="s">
        <v>1490</v>
      </c>
    </row>
    <row r="122" spans="1:42" x14ac:dyDescent="0.25">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4362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Y122" s="181" t="s">
        <v>2941</v>
      </c>
      <c r="Z122" s="22">
        <v>200</v>
      </c>
      <c r="AB122" s="28" t="s">
        <v>57</v>
      </c>
      <c r="AD122" s="22" t="s">
        <v>2637</v>
      </c>
      <c r="AE122" s="22" t="s">
        <v>59</v>
      </c>
      <c r="AF122" s="176" t="s">
        <v>3014</v>
      </c>
      <c r="AG122" s="176" t="s">
        <v>1110</v>
      </c>
    </row>
    <row r="123" spans="1:42" x14ac:dyDescent="0.25">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3051</v>
      </c>
      <c r="J123" s="205" t="str">
        <f>IF(AND(A123&lt;&gt;"",ISNUMBER(A123)),VLOOKUP(A123,Studies!A:BR,6,FALSE),"")</f>
        <v>Plasma</v>
      </c>
      <c r="K123" s="43">
        <v>5.0999999999999997E-2</v>
      </c>
      <c r="L123" s="43" t="s">
        <v>1120</v>
      </c>
      <c r="M123" s="76" t="s">
        <v>2787</v>
      </c>
      <c r="N123" s="201" t="s">
        <v>2788</v>
      </c>
      <c r="O123" s="52">
        <v>0.12413793103448276</v>
      </c>
      <c r="P123" s="52" t="s">
        <v>1100</v>
      </c>
      <c r="S123" s="38">
        <v>0</v>
      </c>
      <c r="T123" s="39" t="s">
        <v>935</v>
      </c>
      <c r="U123" s="40">
        <v>113</v>
      </c>
      <c r="V123" s="41" t="s">
        <v>935</v>
      </c>
      <c r="W123" s="42" t="s">
        <v>59</v>
      </c>
      <c r="X123" s="202">
        <v>1</v>
      </c>
      <c r="Y123" s="181" t="s">
        <v>2789</v>
      </c>
      <c r="Z123" s="22">
        <v>600</v>
      </c>
      <c r="AB123" s="28" t="s">
        <v>57</v>
      </c>
      <c r="AC123" s="22" t="s">
        <v>58</v>
      </c>
      <c r="AD123" s="22" t="s">
        <v>4128</v>
      </c>
      <c r="AE123" s="22" t="s">
        <v>59</v>
      </c>
      <c r="AF123" s="176" t="s">
        <v>3011</v>
      </c>
      <c r="AG123" s="176" t="s">
        <v>2790</v>
      </c>
      <c r="AI123" s="177" t="s">
        <v>2648</v>
      </c>
    </row>
    <row r="124" spans="1:42" x14ac:dyDescent="0.25">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4362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Z124" s="22">
        <v>200</v>
      </c>
      <c r="AB124" s="28" t="s">
        <v>57</v>
      </c>
      <c r="AC124" s="22" t="s">
        <v>58</v>
      </c>
      <c r="AD124" s="22" t="s">
        <v>2653</v>
      </c>
      <c r="AE124" s="22" t="s">
        <v>59</v>
      </c>
      <c r="AF124" s="176" t="s">
        <v>3019</v>
      </c>
      <c r="AG124" s="176" t="s">
        <v>2792</v>
      </c>
      <c r="AI124" s="177" t="s">
        <v>2654</v>
      </c>
    </row>
    <row r="125" spans="1:42" x14ac:dyDescent="0.25">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4362</v>
      </c>
      <c r="J125" s="205" t="str">
        <f>IF(AND(A125&lt;&gt;"",ISNUMBER(A125)),VLOOKUP(A125,Studies!A:BR,6,FALSE),"")</f>
        <v>Plasma</v>
      </c>
      <c r="K125" s="43">
        <v>20.0638618873603</v>
      </c>
      <c r="L125" s="43" t="s">
        <v>2793</v>
      </c>
      <c r="M125" s="76" t="s">
        <v>2794</v>
      </c>
      <c r="N125" s="201" t="s">
        <v>971</v>
      </c>
      <c r="O125" s="52">
        <v>3.1074871263980901</v>
      </c>
      <c r="P125" s="52" t="s">
        <v>2793</v>
      </c>
      <c r="Q125" s="84" t="s">
        <v>2795</v>
      </c>
      <c r="R125" s="84" t="s">
        <v>971</v>
      </c>
      <c r="S125" s="38">
        <v>0</v>
      </c>
      <c r="T125" s="39" t="s">
        <v>935</v>
      </c>
      <c r="U125" s="40">
        <v>73</v>
      </c>
      <c r="V125" s="41" t="s">
        <v>935</v>
      </c>
      <c r="W125" s="42" t="s">
        <v>59</v>
      </c>
      <c r="Y125" s="181" t="s">
        <v>2796</v>
      </c>
      <c r="Z125" s="22">
        <v>400</v>
      </c>
      <c r="AB125" s="28" t="s">
        <v>57</v>
      </c>
      <c r="AD125" s="22" t="s">
        <v>2277</v>
      </c>
      <c r="AE125" s="22" t="s">
        <v>59</v>
      </c>
      <c r="AF125" s="176" t="s">
        <v>3008</v>
      </c>
      <c r="AG125" s="176" t="s">
        <v>2797</v>
      </c>
      <c r="AI125" s="177" t="s">
        <v>2279</v>
      </c>
      <c r="AP125" s="52" t="s">
        <v>2964</v>
      </c>
    </row>
    <row r="126" spans="1:42" x14ac:dyDescent="0.25">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4362</v>
      </c>
      <c r="J126" s="205" t="str">
        <f>IF(AND(A126&lt;&gt;"",ISNUMBER(A126)),VLOOKUP(A126,Studies!A:BR,6,FALSE),"")</f>
        <v>Plasma</v>
      </c>
      <c r="K126" s="43">
        <v>19.0287455476447</v>
      </c>
      <c r="L126" s="43" t="s">
        <v>2793</v>
      </c>
      <c r="M126" s="76" t="s">
        <v>2798</v>
      </c>
      <c r="N126" s="201" t="s">
        <v>971</v>
      </c>
      <c r="O126" s="52">
        <v>2.6854478328357501</v>
      </c>
      <c r="P126" s="52" t="s">
        <v>2793</v>
      </c>
      <c r="Q126" s="84" t="s">
        <v>2799</v>
      </c>
      <c r="R126" s="84" t="s">
        <v>971</v>
      </c>
      <c r="S126" s="38">
        <v>0</v>
      </c>
      <c r="T126" s="39" t="s">
        <v>935</v>
      </c>
      <c r="U126" s="40">
        <v>73</v>
      </c>
      <c r="V126" s="41" t="s">
        <v>935</v>
      </c>
      <c r="W126" s="42" t="s">
        <v>59</v>
      </c>
      <c r="Y126" s="181" t="s">
        <v>2796</v>
      </c>
      <c r="Z126" s="22">
        <v>200</v>
      </c>
      <c r="AB126" s="28" t="s">
        <v>57</v>
      </c>
      <c r="AD126" s="22" t="s">
        <v>2277</v>
      </c>
      <c r="AE126" s="22" t="s">
        <v>59</v>
      </c>
      <c r="AF126" s="176" t="s">
        <v>3008</v>
      </c>
      <c r="AG126" s="176" t="s">
        <v>2797</v>
      </c>
      <c r="AI126" s="177" t="s">
        <v>832</v>
      </c>
      <c r="AP126" s="52" t="s">
        <v>2964</v>
      </c>
    </row>
    <row r="127" spans="1:42" x14ac:dyDescent="0.25">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4362</v>
      </c>
      <c r="J127" s="205" t="str">
        <f>IF(AND(A127&lt;&gt;"",ISNUMBER(A127)),VLOOKUP(A127,Studies!A:BR,6,FALSE),"")</f>
        <v>Plasma</v>
      </c>
      <c r="K127" s="43">
        <v>3.11</v>
      </c>
      <c r="L127" s="43" t="s">
        <v>2713</v>
      </c>
      <c r="O127" s="52">
        <v>1.41</v>
      </c>
      <c r="P127" s="52" t="s">
        <v>334</v>
      </c>
      <c r="S127" s="38">
        <v>0</v>
      </c>
      <c r="T127" s="39" t="s">
        <v>935</v>
      </c>
      <c r="U127" s="40">
        <v>0</v>
      </c>
      <c r="V127" s="41" t="s">
        <v>935</v>
      </c>
      <c r="W127" s="42" t="s">
        <v>59</v>
      </c>
      <c r="Y127" s="181" t="s">
        <v>2800</v>
      </c>
      <c r="Z127" s="22">
        <v>200</v>
      </c>
      <c r="AB127" s="28" t="s">
        <v>57</v>
      </c>
      <c r="AC127" s="22" t="s">
        <v>58</v>
      </c>
      <c r="AD127" s="22">
        <v>0</v>
      </c>
      <c r="AE127" s="22" t="s">
        <v>59</v>
      </c>
      <c r="AF127" s="176" t="s">
        <v>78</v>
      </c>
      <c r="AG127" s="176" t="s">
        <v>78</v>
      </c>
      <c r="AI127" s="177" t="s">
        <v>2338</v>
      </c>
      <c r="AK127" s="23">
        <v>150</v>
      </c>
      <c r="AM127" s="52" t="s">
        <v>613</v>
      </c>
      <c r="AN127" s="52">
        <v>3</v>
      </c>
      <c r="AO127" s="52">
        <v>4</v>
      </c>
      <c r="AP127" s="52" t="s">
        <v>2965</v>
      </c>
    </row>
    <row r="128" spans="1:42" x14ac:dyDescent="0.25">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4362</v>
      </c>
      <c r="J128" s="205" t="str">
        <f>IF(AND(A128&lt;&gt;"",ISNUMBER(A128)),VLOOKUP(A128,Studies!A:BR,6,FALSE),"")</f>
        <v>Plasma</v>
      </c>
      <c r="K128" s="43">
        <v>4.79</v>
      </c>
      <c r="L128" s="43" t="s">
        <v>2713</v>
      </c>
      <c r="O128" s="52">
        <v>1.76</v>
      </c>
      <c r="P128" s="52" t="s">
        <v>334</v>
      </c>
      <c r="S128" s="38">
        <v>0</v>
      </c>
      <c r="T128" s="39" t="s">
        <v>935</v>
      </c>
      <c r="U128" s="40">
        <v>3</v>
      </c>
      <c r="V128" s="41" t="s">
        <v>935</v>
      </c>
      <c r="W128" s="42" t="s">
        <v>59</v>
      </c>
      <c r="Y128" s="181" t="s">
        <v>2800</v>
      </c>
      <c r="Z128" s="22">
        <v>200</v>
      </c>
      <c r="AB128" s="28" t="s">
        <v>57</v>
      </c>
      <c r="AC128" s="22" t="s">
        <v>58</v>
      </c>
      <c r="AD128" s="22">
        <v>0</v>
      </c>
      <c r="AE128" s="22" t="s">
        <v>59</v>
      </c>
      <c r="AF128" s="176" t="s">
        <v>78</v>
      </c>
      <c r="AG128" s="176" t="s">
        <v>78</v>
      </c>
      <c r="AI128" s="177" t="s">
        <v>2338</v>
      </c>
      <c r="AK128" s="23">
        <v>150</v>
      </c>
      <c r="AM128" s="52" t="s">
        <v>2976</v>
      </c>
      <c r="AN128" s="52">
        <v>3</v>
      </c>
      <c r="AP128" s="52" t="s">
        <v>2966</v>
      </c>
    </row>
    <row r="129" spans="1:42" x14ac:dyDescent="0.25">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4362</v>
      </c>
      <c r="J129" s="205" t="str">
        <f>IF(AND(A129&lt;&gt;"",ISNUMBER(A129)),VLOOKUP(A129,Studies!A:BR,6,FALSE),"")</f>
        <v>Plasma</v>
      </c>
      <c r="K129" s="43">
        <v>4.63</v>
      </c>
      <c r="L129" s="43" t="s">
        <v>2713</v>
      </c>
      <c r="O129" s="52">
        <v>1.76</v>
      </c>
      <c r="P129" s="52" t="s">
        <v>334</v>
      </c>
      <c r="S129" s="38">
        <v>0</v>
      </c>
      <c r="T129" s="39" t="s">
        <v>935</v>
      </c>
      <c r="U129" s="40">
        <v>12</v>
      </c>
      <c r="V129" s="41" t="s">
        <v>935</v>
      </c>
      <c r="W129" s="42" t="s">
        <v>59</v>
      </c>
      <c r="Y129" s="181" t="s">
        <v>2800</v>
      </c>
      <c r="Z129" s="22">
        <v>200</v>
      </c>
      <c r="AB129" s="28" t="s">
        <v>57</v>
      </c>
      <c r="AC129" s="22" t="s">
        <v>58</v>
      </c>
      <c r="AD129" s="22">
        <v>0</v>
      </c>
      <c r="AE129" s="22" t="s">
        <v>59</v>
      </c>
      <c r="AF129" s="176" t="s">
        <v>78</v>
      </c>
      <c r="AG129" s="176" t="s">
        <v>78</v>
      </c>
      <c r="AI129" s="177" t="s">
        <v>2338</v>
      </c>
      <c r="AK129" s="23">
        <v>150</v>
      </c>
      <c r="AM129" s="52" t="s">
        <v>2976</v>
      </c>
      <c r="AN129" s="52">
        <v>3</v>
      </c>
      <c r="AP129" s="52" t="s">
        <v>2967</v>
      </c>
    </row>
    <row r="130" spans="1:42" x14ac:dyDescent="0.25">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4362</v>
      </c>
      <c r="J130" s="205" t="str">
        <f>IF(AND(A130&lt;&gt;"",ISNUMBER(A130)),VLOOKUP(A130,Studies!A:BR,6,FALSE),"")</f>
        <v>Plasma</v>
      </c>
      <c r="K130" s="43">
        <v>3.82</v>
      </c>
      <c r="L130" s="43" t="s">
        <v>2713</v>
      </c>
      <c r="O130" s="52">
        <v>1.71</v>
      </c>
      <c r="P130" s="52" t="s">
        <v>334</v>
      </c>
      <c r="S130" s="38">
        <v>0</v>
      </c>
      <c r="T130" s="39" t="s">
        <v>935</v>
      </c>
      <c r="U130" s="40">
        <v>24</v>
      </c>
      <c r="V130" s="41" t="s">
        <v>935</v>
      </c>
      <c r="W130" s="42" t="s">
        <v>59</v>
      </c>
      <c r="Y130" s="181" t="s">
        <v>2800</v>
      </c>
      <c r="Z130" s="22">
        <v>200</v>
      </c>
      <c r="AB130" s="28" t="s">
        <v>57</v>
      </c>
      <c r="AC130" s="22" t="s">
        <v>58</v>
      </c>
      <c r="AD130" s="22">
        <v>0</v>
      </c>
      <c r="AE130" s="22" t="s">
        <v>59</v>
      </c>
      <c r="AF130" s="176" t="s">
        <v>78</v>
      </c>
      <c r="AG130" s="176" t="s">
        <v>78</v>
      </c>
      <c r="AI130" s="177" t="s">
        <v>2338</v>
      </c>
      <c r="AK130" s="23">
        <v>150</v>
      </c>
      <c r="AM130" s="52" t="s">
        <v>2976</v>
      </c>
      <c r="AN130" s="52">
        <v>3</v>
      </c>
      <c r="AP130" s="52" t="s">
        <v>2977</v>
      </c>
    </row>
    <row r="131" spans="1:42" x14ac:dyDescent="0.25">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4362</v>
      </c>
      <c r="J131" s="205" t="str">
        <f>IF(AND(A131&lt;&gt;"",ISNUMBER(A131)),VLOOKUP(A131,Studies!A:BR,6,FALSE),"")</f>
        <v>Plasma</v>
      </c>
      <c r="K131" s="43">
        <f>772/100+1</f>
        <v>8.7199999999999989</v>
      </c>
      <c r="L131" s="43" t="s">
        <v>2615</v>
      </c>
      <c r="M131" s="76">
        <f>596/100</f>
        <v>5.96</v>
      </c>
      <c r="N131" s="76" t="s">
        <v>78</v>
      </c>
      <c r="O131" s="52">
        <f>268/100+1</f>
        <v>3.68</v>
      </c>
      <c r="P131" s="52" t="s">
        <v>2615</v>
      </c>
      <c r="Q131" s="84">
        <f>222/100</f>
        <v>2.2200000000000002</v>
      </c>
      <c r="R131" s="84" t="s">
        <v>78</v>
      </c>
      <c r="S131" s="38">
        <v>0</v>
      </c>
      <c r="T131" s="39" t="s">
        <v>935</v>
      </c>
      <c r="U131" s="40">
        <v>265</v>
      </c>
      <c r="V131" s="41" t="s">
        <v>935</v>
      </c>
      <c r="W131" s="42" t="s">
        <v>59</v>
      </c>
      <c r="Z131" s="176">
        <v>200</v>
      </c>
      <c r="AA131" s="180"/>
      <c r="AB131" s="180" t="s">
        <v>57</v>
      </c>
      <c r="AC131" s="176"/>
      <c r="AD131" s="22" t="s">
        <v>2616</v>
      </c>
      <c r="AE131" s="176" t="s">
        <v>59</v>
      </c>
      <c r="AF131" s="176" t="s">
        <v>3038</v>
      </c>
      <c r="AG131" s="176" t="s">
        <v>2617</v>
      </c>
      <c r="AH131" s="177" t="s">
        <v>834</v>
      </c>
      <c r="AJ131" s="178"/>
      <c r="AK131" s="177"/>
      <c r="AL131" s="177"/>
    </row>
    <row r="132" spans="1:42" x14ac:dyDescent="0.25">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4362</v>
      </c>
      <c r="J132" s="205" t="str">
        <f>IF(AND(A132&lt;&gt;"",ISNUMBER(A132)),VLOOKUP(A132,Studies!A:BR,6,FALSE),"")</f>
        <v>Plasma</v>
      </c>
      <c r="K132" s="43">
        <f>66/100+1</f>
        <v>1.6600000000000001</v>
      </c>
      <c r="L132" s="43" t="s">
        <v>2615</v>
      </c>
      <c r="M132" s="76">
        <f>80/100</f>
        <v>0.8</v>
      </c>
      <c r="N132" s="76" t="s">
        <v>78</v>
      </c>
      <c r="O132" s="52">
        <f>63/100+1</f>
        <v>1.63</v>
      </c>
      <c r="P132" s="52" t="s">
        <v>2615</v>
      </c>
      <c r="Q132" s="84">
        <f>107/100</f>
        <v>1.07</v>
      </c>
      <c r="R132" s="84" t="s">
        <v>78</v>
      </c>
      <c r="S132" s="38">
        <v>0</v>
      </c>
      <c r="T132" s="39" t="s">
        <v>935</v>
      </c>
      <c r="U132" s="40">
        <v>265</v>
      </c>
      <c r="V132" s="41" t="s">
        <v>935</v>
      </c>
      <c r="W132" s="42" t="s">
        <v>59</v>
      </c>
      <c r="Z132" s="176" t="s">
        <v>2606</v>
      </c>
      <c r="AA132" s="180"/>
      <c r="AB132" s="180" t="s">
        <v>57</v>
      </c>
      <c r="AC132" s="176"/>
      <c r="AD132" s="22" t="s">
        <v>2618</v>
      </c>
      <c r="AE132" s="176" t="s">
        <v>59</v>
      </c>
      <c r="AF132" s="176" t="s">
        <v>3039</v>
      </c>
      <c r="AG132" s="176" t="s">
        <v>2968</v>
      </c>
      <c r="AH132" s="177" t="s">
        <v>2619</v>
      </c>
      <c r="AJ132" s="178"/>
      <c r="AK132" s="177"/>
      <c r="AL132" s="177"/>
    </row>
    <row r="133" spans="1:42" x14ac:dyDescent="0.25">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4362</v>
      </c>
      <c r="J133" s="205" t="str">
        <f>IF(AND(A133&lt;&gt;"",ISNUMBER(A133)),VLOOKUP(A133,Studies!A:BR,6,FALSE),"")</f>
        <v>Plasma</v>
      </c>
      <c r="K133" s="43">
        <v>2.89</v>
      </c>
      <c r="L133" s="43" t="s">
        <v>2620</v>
      </c>
      <c r="M133" s="76" t="s">
        <v>2638</v>
      </c>
      <c r="N133" s="76" t="s">
        <v>1151</v>
      </c>
      <c r="S133" s="38">
        <v>0</v>
      </c>
      <c r="T133" s="39" t="s">
        <v>935</v>
      </c>
      <c r="U133" s="40">
        <v>73</v>
      </c>
      <c r="V133" s="41" t="s">
        <v>935</v>
      </c>
      <c r="W133" s="42" t="s">
        <v>59</v>
      </c>
      <c r="X133" s="202">
        <v>1</v>
      </c>
      <c r="Y133" s="181" t="s">
        <v>2734</v>
      </c>
      <c r="Z133" s="22">
        <v>400</v>
      </c>
      <c r="AA133" s="180"/>
      <c r="AB133" s="180" t="s">
        <v>57</v>
      </c>
      <c r="AC133" s="22" t="s">
        <v>58</v>
      </c>
      <c r="AD133" s="22" t="s">
        <v>2639</v>
      </c>
      <c r="AE133" s="176" t="s">
        <v>59</v>
      </c>
      <c r="AF133" s="176" t="s">
        <v>3008</v>
      </c>
      <c r="AG133" s="176" t="s">
        <v>2640</v>
      </c>
      <c r="AH133" s="177" t="s">
        <v>2641</v>
      </c>
      <c r="AI133" s="177" t="s">
        <v>2642</v>
      </c>
      <c r="AK133" s="177"/>
      <c r="AL133" s="177"/>
    </row>
    <row r="134" spans="1:42" x14ac:dyDescent="0.25">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AC134</f>
        <v>PO</v>
      </c>
      <c r="I134" s="138" t="s">
        <v>3051</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202">
        <v>1</v>
      </c>
      <c r="Y134" s="181" t="s">
        <v>1105</v>
      </c>
      <c r="Z134" s="22">
        <v>600</v>
      </c>
      <c r="AA134" s="180"/>
      <c r="AB134" s="180" t="s">
        <v>57</v>
      </c>
      <c r="AC134" s="22" t="s">
        <v>58</v>
      </c>
      <c r="AD134" s="176" t="s">
        <v>4269</v>
      </c>
      <c r="AE134" s="176" t="s">
        <v>59</v>
      </c>
      <c r="AF134" s="176" t="s">
        <v>3029</v>
      </c>
      <c r="AI134" s="177" t="s">
        <v>1106</v>
      </c>
      <c r="AK134" s="177"/>
      <c r="AL134" s="177" t="s">
        <v>1107</v>
      </c>
      <c r="AM134" s="52" t="s">
        <v>61</v>
      </c>
    </row>
    <row r="135" spans="1:42" x14ac:dyDescent="0.25">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4362</v>
      </c>
      <c r="J135" s="205" t="str">
        <f>IF(AND(A135&lt;&gt;"",ISNUMBER(A135)),VLOOKUP(A135,Studies!A:BR,6,FALSE),"")</f>
        <v>Plasma</v>
      </c>
      <c r="K135" s="43">
        <v>4.7699999999999996</v>
      </c>
      <c r="L135" s="43" t="s">
        <v>2620</v>
      </c>
      <c r="M135" s="76" t="s">
        <v>2646</v>
      </c>
      <c r="N135" s="76" t="s">
        <v>1151</v>
      </c>
      <c r="O135" s="52">
        <v>1.45</v>
      </c>
      <c r="P135" s="52" t="s">
        <v>2620</v>
      </c>
      <c r="Q135" s="84" t="s">
        <v>2647</v>
      </c>
      <c r="R135" s="84" t="s">
        <v>1151</v>
      </c>
      <c r="S135" s="38">
        <v>0</v>
      </c>
      <c r="T135" s="39" t="s">
        <v>935</v>
      </c>
      <c r="U135" s="40">
        <v>73</v>
      </c>
      <c r="V135" s="41" t="s">
        <v>935</v>
      </c>
      <c r="W135" s="42" t="s">
        <v>59</v>
      </c>
      <c r="X135" s="202">
        <v>1</v>
      </c>
      <c r="Z135" s="176">
        <v>400</v>
      </c>
      <c r="AA135" s="180"/>
      <c r="AB135" s="180" t="s">
        <v>57</v>
      </c>
      <c r="AC135" s="176"/>
      <c r="AD135" s="176" t="s">
        <v>2639</v>
      </c>
      <c r="AE135" s="176" t="s">
        <v>59</v>
      </c>
      <c r="AF135" s="176" t="s">
        <v>3008</v>
      </c>
      <c r="AG135" s="176" t="s">
        <v>2640</v>
      </c>
      <c r="AH135" s="23" t="s">
        <v>834</v>
      </c>
      <c r="AI135" s="177" t="s">
        <v>2970</v>
      </c>
    </row>
    <row r="136" spans="1:42" x14ac:dyDescent="0.25">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AC136</f>
        <v>PO</v>
      </c>
      <c r="I136" s="138" t="s">
        <v>3051</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202">
        <v>1</v>
      </c>
      <c r="Y136" s="181" t="s">
        <v>1105</v>
      </c>
      <c r="Z136" s="176">
        <v>600</v>
      </c>
      <c r="AA136" s="180"/>
      <c r="AB136" s="180" t="s">
        <v>57</v>
      </c>
      <c r="AC136" s="176" t="s">
        <v>58</v>
      </c>
      <c r="AD136" s="176" t="s">
        <v>4269</v>
      </c>
      <c r="AE136" s="176" t="s">
        <v>59</v>
      </c>
      <c r="AF136" s="176" t="s">
        <v>3029</v>
      </c>
      <c r="AH136" s="177"/>
      <c r="AI136" s="177" t="s">
        <v>1106</v>
      </c>
      <c r="AJ136" s="178"/>
      <c r="AK136" s="177"/>
      <c r="AL136" s="177" t="s">
        <v>1107</v>
      </c>
      <c r="AM136" s="52" t="s">
        <v>61</v>
      </c>
    </row>
    <row r="137" spans="1:42" x14ac:dyDescent="0.25">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4362</v>
      </c>
      <c r="J137" s="205" t="str">
        <f>IF(AND(A137&lt;&gt;"",ISNUMBER(A137)),VLOOKUP(A137,Studies!A:BR,6,FALSE),"")</f>
        <v>Plasma</v>
      </c>
      <c r="K137" s="43">
        <v>7.04</v>
      </c>
      <c r="L137" s="43" t="s">
        <v>2132</v>
      </c>
      <c r="M137" s="76" t="s">
        <v>2621</v>
      </c>
      <c r="N137" s="76" t="s">
        <v>1151</v>
      </c>
      <c r="O137" s="52">
        <v>3.71</v>
      </c>
      <c r="P137" s="52" t="s">
        <v>2132</v>
      </c>
      <c r="Q137" s="84" t="s">
        <v>2622</v>
      </c>
      <c r="R137" s="84" t="s">
        <v>1151</v>
      </c>
      <c r="S137" s="38">
        <v>0</v>
      </c>
      <c r="T137" s="39" t="s">
        <v>935</v>
      </c>
      <c r="U137" s="40">
        <v>72</v>
      </c>
      <c r="V137" s="41" t="s">
        <v>935</v>
      </c>
      <c r="W137" s="42" t="s">
        <v>59</v>
      </c>
      <c r="Y137" s="181" t="s">
        <v>2623</v>
      </c>
      <c r="Z137" s="22">
        <v>200</v>
      </c>
      <c r="AA137" s="180"/>
      <c r="AB137" s="180" t="s">
        <v>57</v>
      </c>
      <c r="AC137" s="22" t="s">
        <v>58</v>
      </c>
      <c r="AD137" s="22" t="s">
        <v>2624</v>
      </c>
      <c r="AE137" s="176" t="s">
        <v>59</v>
      </c>
      <c r="AF137" s="176" t="s">
        <v>3011</v>
      </c>
      <c r="AG137" s="176" t="s">
        <v>2625</v>
      </c>
      <c r="AH137" s="177" t="s">
        <v>831</v>
      </c>
      <c r="AI137" s="177" t="s">
        <v>2626</v>
      </c>
      <c r="AK137" s="177"/>
      <c r="AL137" s="177"/>
    </row>
    <row r="138" spans="1:42" x14ac:dyDescent="0.25">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3051</v>
      </c>
      <c r="J138" s="205" t="str">
        <f>IF(AND(A138&lt;&gt;"",ISNUMBER(A138)),VLOOKUP(A138,Studies!A:BR,6,FALSE),"")</f>
        <v>Plasma</v>
      </c>
      <c r="K138" s="43">
        <f>0.46*X138</f>
        <v>1.1500000000000001</v>
      </c>
      <c r="L138" s="187" t="s">
        <v>2620</v>
      </c>
      <c r="M138" s="76" t="str">
        <f>0.41*2.5&amp;" - "&amp;0.51*2.5</f>
        <v>1.025 - 1.275</v>
      </c>
      <c r="N138" s="76" t="s">
        <v>1151</v>
      </c>
      <c r="S138" s="38">
        <v>0</v>
      </c>
      <c r="T138" s="39" t="s">
        <v>935</v>
      </c>
      <c r="U138" s="40">
        <v>216</v>
      </c>
      <c r="V138" s="41" t="s">
        <v>935</v>
      </c>
      <c r="W138" s="42" t="s">
        <v>59</v>
      </c>
      <c r="X138" s="202">
        <v>2.5</v>
      </c>
      <c r="Y138" s="181" t="s">
        <v>4275</v>
      </c>
      <c r="Z138" s="22">
        <v>600</v>
      </c>
      <c r="AB138" s="28" t="s">
        <v>57</v>
      </c>
      <c r="AC138" s="176" t="s">
        <v>58</v>
      </c>
      <c r="AD138" s="22" t="s">
        <v>2611</v>
      </c>
      <c r="AE138" s="22" t="s">
        <v>59</v>
      </c>
      <c r="AF138" s="176" t="s">
        <v>3010</v>
      </c>
      <c r="AG138" s="176" t="s">
        <v>2643</v>
      </c>
      <c r="AH138" s="23" t="s">
        <v>2644</v>
      </c>
      <c r="AI138" s="177" t="s">
        <v>2645</v>
      </c>
    </row>
    <row r="139" spans="1:42" x14ac:dyDescent="0.25">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1108</v>
      </c>
      <c r="G139" s="205" t="str">
        <f>IF(AND(A139&lt;&gt;"",ISNUMBER(A139)),VLOOKUP(A139,Studies!A:BR,13,FALSE),"")</f>
        <v>PO</v>
      </c>
      <c r="H139" s="68" t="s">
        <v>58</v>
      </c>
      <c r="I139" s="138" t="s">
        <v>3052</v>
      </c>
      <c r="J139" s="205" t="str">
        <f>IF(AND(A139&lt;&gt;"",ISNUMBER(A139)),VLOOKUP(A139,Studies!A:BR,6,FALSE),"")</f>
        <v>Plasma</v>
      </c>
      <c r="K139" s="43">
        <v>4.84</v>
      </c>
      <c r="L139" s="187" t="s">
        <v>2132</v>
      </c>
      <c r="M139" s="76" t="s">
        <v>2631</v>
      </c>
      <c r="N139" s="76" t="s">
        <v>1151</v>
      </c>
      <c r="O139" s="52">
        <v>2.69</v>
      </c>
      <c r="P139" s="52" t="s">
        <v>2132</v>
      </c>
      <c r="Q139" s="84" t="s">
        <v>2632</v>
      </c>
      <c r="R139" s="84" t="s">
        <v>1151</v>
      </c>
      <c r="S139" s="38">
        <v>0</v>
      </c>
      <c r="T139" s="39" t="s">
        <v>935</v>
      </c>
      <c r="U139" s="40">
        <v>72</v>
      </c>
      <c r="V139" s="41" t="s">
        <v>935</v>
      </c>
      <c r="W139" s="42" t="s">
        <v>59</v>
      </c>
      <c r="Y139" s="181" t="s">
        <v>2633</v>
      </c>
      <c r="Z139" s="22">
        <v>500</v>
      </c>
      <c r="AB139" s="28" t="s">
        <v>57</v>
      </c>
      <c r="AC139" s="176" t="s">
        <v>58</v>
      </c>
      <c r="AD139" s="22" t="s">
        <v>2634</v>
      </c>
      <c r="AE139" s="22" t="s">
        <v>59</v>
      </c>
      <c r="AF139" s="176" t="s">
        <v>3032</v>
      </c>
      <c r="AG139" s="176" t="s">
        <v>2635</v>
      </c>
      <c r="AH139" s="23" t="s">
        <v>1128</v>
      </c>
      <c r="AI139" s="177" t="s">
        <v>2636</v>
      </c>
    </row>
    <row r="140" spans="1:42" x14ac:dyDescent="0.25">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1108</v>
      </c>
      <c r="G140" s="205" t="str">
        <f>IF(AND(A140&lt;&gt;"",ISNUMBER(A140)),VLOOKUP(A140,Studies!A:BR,13,FALSE),"")</f>
        <v>PO</v>
      </c>
      <c r="H140" s="68" t="s">
        <v>58</v>
      </c>
      <c r="I140" s="138" t="s">
        <v>3052</v>
      </c>
      <c r="J140" s="205" t="str">
        <f>IF(AND(A140&lt;&gt;"",ISNUMBER(A140)),VLOOKUP(A140,Studies!A:BR,6,FALSE),"")</f>
        <v>Plasma</v>
      </c>
      <c r="K140" s="187">
        <v>5.0599999999999996</v>
      </c>
      <c r="L140" s="187" t="s">
        <v>2582</v>
      </c>
      <c r="M140" s="76">
        <v>0.44</v>
      </c>
      <c r="N140" s="76" t="s">
        <v>1119</v>
      </c>
      <c r="O140" s="193">
        <v>1.968</v>
      </c>
      <c r="P140" s="193" t="s">
        <v>1099</v>
      </c>
      <c r="S140" s="38">
        <v>0</v>
      </c>
      <c r="T140" s="39" t="s">
        <v>935</v>
      </c>
      <c r="U140" s="40">
        <v>25</v>
      </c>
      <c r="V140" s="41" t="s">
        <v>935</v>
      </c>
      <c r="W140" s="186" t="s">
        <v>59</v>
      </c>
      <c r="Z140" s="176">
        <v>500</v>
      </c>
      <c r="AA140" s="180"/>
      <c r="AB140" s="180" t="s">
        <v>57</v>
      </c>
      <c r="AC140" s="176" t="s">
        <v>58</v>
      </c>
      <c r="AD140" s="22" t="s">
        <v>2167</v>
      </c>
      <c r="AE140" s="176" t="s">
        <v>59</v>
      </c>
      <c r="AF140" s="176" t="s">
        <v>3012</v>
      </c>
      <c r="AG140" s="176" t="s">
        <v>2613</v>
      </c>
      <c r="AH140" s="177"/>
      <c r="AI140" s="177" t="s">
        <v>1135</v>
      </c>
      <c r="AJ140" s="178"/>
      <c r="AK140" s="177"/>
      <c r="AL140" s="177" t="s">
        <v>2614</v>
      </c>
      <c r="AM140" s="52" t="s">
        <v>642</v>
      </c>
      <c r="AO140" s="52">
        <v>4</v>
      </c>
      <c r="AP140" s="52" t="s">
        <v>516</v>
      </c>
    </row>
    <row r="141" spans="1:42" x14ac:dyDescent="0.25">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4362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Y141" s="181" t="s">
        <v>2605</v>
      </c>
      <c r="Z141" s="176" t="s">
        <v>2606</v>
      </c>
      <c r="AA141" s="180"/>
      <c r="AB141" s="180" t="s">
        <v>57</v>
      </c>
      <c r="AC141" s="176" t="s">
        <v>58</v>
      </c>
      <c r="AD141" s="22" t="s">
        <v>2607</v>
      </c>
      <c r="AE141" s="176" t="s">
        <v>59</v>
      </c>
      <c r="AF141" s="176" t="s">
        <v>3041</v>
      </c>
      <c r="AG141" s="176" t="s">
        <v>2608</v>
      </c>
      <c r="AH141" s="177" t="s">
        <v>2402</v>
      </c>
      <c r="AI141" s="177" t="s">
        <v>2403</v>
      </c>
      <c r="AJ141" s="178"/>
      <c r="AK141" s="177"/>
      <c r="AL141" s="177" t="s">
        <v>2609</v>
      </c>
      <c r="AM141" s="52" t="s">
        <v>642</v>
      </c>
      <c r="AP141" s="52" t="s">
        <v>2397</v>
      </c>
    </row>
    <row r="142" spans="1:42" x14ac:dyDescent="0.25">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Y142" s="181" t="s">
        <v>2612</v>
      </c>
      <c r="Z142" s="176">
        <v>1</v>
      </c>
      <c r="AA142" s="180"/>
      <c r="AB142" s="180" t="s">
        <v>57</v>
      </c>
      <c r="AC142" s="176" t="s">
        <v>58</v>
      </c>
      <c r="AD142" s="22" t="s">
        <v>2399</v>
      </c>
      <c r="AE142" s="176" t="s">
        <v>59</v>
      </c>
      <c r="AF142" s="176" t="s">
        <v>3026</v>
      </c>
      <c r="AG142" s="176" t="s">
        <v>2396</v>
      </c>
      <c r="AH142" s="177" t="s">
        <v>2264</v>
      </c>
      <c r="AI142" s="177" t="s">
        <v>1882</v>
      </c>
      <c r="AJ142" s="178"/>
      <c r="AK142" s="177"/>
      <c r="AL142" s="177"/>
      <c r="AM142" s="52" t="s">
        <v>642</v>
      </c>
      <c r="AP142" s="52" t="s">
        <v>2397</v>
      </c>
    </row>
    <row r="143" spans="1:42" x14ac:dyDescent="0.25">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3052</v>
      </c>
      <c r="J143" s="205" t="str">
        <f>IF(AND(A143&lt;&gt;"",ISNUMBER(A143)),VLOOKUP(A143,Studies!A:BR,6,FALSE),"")</f>
        <v>Plasma</v>
      </c>
      <c r="K143" s="187">
        <v>2.9166666666666665</v>
      </c>
      <c r="L143" s="187" t="s">
        <v>2713</v>
      </c>
      <c r="O143" s="193">
        <v>1.9692307692307693</v>
      </c>
      <c r="P143" s="193" t="s">
        <v>2713</v>
      </c>
      <c r="S143" s="38">
        <v>0</v>
      </c>
      <c r="T143" s="39" t="s">
        <v>935</v>
      </c>
      <c r="U143" s="40">
        <v>25</v>
      </c>
      <c r="V143" s="41" t="s">
        <v>935</v>
      </c>
      <c r="W143" s="186" t="s">
        <v>59</v>
      </c>
      <c r="Z143" s="176">
        <v>80</v>
      </c>
      <c r="AA143" s="180"/>
      <c r="AB143" s="180" t="s">
        <v>57</v>
      </c>
      <c r="AC143" s="176" t="s">
        <v>58</v>
      </c>
      <c r="AD143" s="22" t="s">
        <v>2415</v>
      </c>
      <c r="AE143" s="176" t="s">
        <v>59</v>
      </c>
      <c r="AF143" s="176" t="s">
        <v>3040</v>
      </c>
      <c r="AG143" s="176" t="s">
        <v>2602</v>
      </c>
      <c r="AH143" s="177" t="s">
        <v>2603</v>
      </c>
      <c r="AI143" s="177" t="s">
        <v>2604</v>
      </c>
      <c r="AJ143" s="178"/>
      <c r="AK143" s="177"/>
      <c r="AL143" s="177"/>
    </row>
    <row r="144" spans="1:42" x14ac:dyDescent="0.25">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3052</v>
      </c>
      <c r="J144" s="205" t="str">
        <f>IF(AND(A144&lt;&gt;"",ISNUMBER(A144)),VLOOKUP(A144,Studies!A:BR,6,FALSE),"")</f>
        <v>Plasma</v>
      </c>
      <c r="K144" s="43">
        <v>1.4523809523809523</v>
      </c>
      <c r="L144" s="43" t="s">
        <v>2713</v>
      </c>
      <c r="S144" s="38">
        <v>0</v>
      </c>
      <c r="T144" s="39">
        <v>24</v>
      </c>
      <c r="U144" s="40">
        <v>168</v>
      </c>
      <c r="V144" s="41">
        <v>192</v>
      </c>
      <c r="W144" s="42" t="s">
        <v>59</v>
      </c>
      <c r="Y144" s="181" t="s">
        <v>2649</v>
      </c>
      <c r="Z144" s="22">
        <v>240</v>
      </c>
      <c r="AB144" s="180" t="s">
        <v>57</v>
      </c>
      <c r="AD144" s="22" t="s">
        <v>2607</v>
      </c>
      <c r="AE144" s="22" t="s">
        <v>59</v>
      </c>
      <c r="AF144" s="176" t="s">
        <v>3013</v>
      </c>
      <c r="AG144" s="176" t="s">
        <v>91</v>
      </c>
      <c r="AH144" s="23" t="s">
        <v>2650</v>
      </c>
      <c r="AI144" s="177" t="s">
        <v>2651</v>
      </c>
    </row>
    <row r="145" spans="1:42" x14ac:dyDescent="0.25">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4362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Y145" s="181" t="s">
        <v>2807</v>
      </c>
      <c r="Z145" s="176" t="s">
        <v>2606</v>
      </c>
      <c r="AA145" s="180"/>
      <c r="AB145" s="180" t="s">
        <v>57</v>
      </c>
      <c r="AC145" s="22" t="s">
        <v>58</v>
      </c>
      <c r="AD145" s="22" t="s">
        <v>2611</v>
      </c>
      <c r="AE145" s="22" t="s">
        <v>59</v>
      </c>
      <c r="AF145" s="176" t="s">
        <v>3041</v>
      </c>
      <c r="AG145" s="176" t="s">
        <v>2797</v>
      </c>
      <c r="AH145" s="23" t="s">
        <v>2808</v>
      </c>
      <c r="AJ145" s="178"/>
      <c r="AK145" s="177"/>
      <c r="AL145" s="177"/>
      <c r="AM145" s="52" t="s">
        <v>642</v>
      </c>
      <c r="AP145" s="52" t="s">
        <v>2397</v>
      </c>
    </row>
    <row r="146" spans="1:42" x14ac:dyDescent="0.25">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Y146" s="181" t="s">
        <v>2610</v>
      </c>
      <c r="Z146" s="22">
        <v>1</v>
      </c>
      <c r="AB146" s="28" t="s">
        <v>57</v>
      </c>
      <c r="AC146" s="22" t="s">
        <v>58</v>
      </c>
      <c r="AD146" s="22" t="s">
        <v>2399</v>
      </c>
      <c r="AE146" s="22" t="s">
        <v>59</v>
      </c>
      <c r="AF146" s="176" t="s">
        <v>3026</v>
      </c>
      <c r="AG146" s="176" t="s">
        <v>2396</v>
      </c>
      <c r="AH146" s="23" t="s">
        <v>2264</v>
      </c>
      <c r="AI146" s="177" t="s">
        <v>1882</v>
      </c>
      <c r="AM146" s="193" t="s">
        <v>642</v>
      </c>
      <c r="AN146" s="193"/>
      <c r="AO146" s="193"/>
      <c r="AP146" s="193" t="s">
        <v>2397</v>
      </c>
    </row>
    <row r="147" spans="1:42" x14ac:dyDescent="0.25">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3052</v>
      </c>
      <c r="J147" s="205" t="str">
        <f>IF(AND(A147&lt;&gt;"",ISNUMBER(A147)),VLOOKUP(A147,Studies!A:BR,6,FALSE),"")</f>
        <v>Plasma</v>
      </c>
      <c r="K147" s="43">
        <v>3.5056179775280896</v>
      </c>
      <c r="L147" s="43" t="s">
        <v>2713</v>
      </c>
      <c r="M147" s="201"/>
      <c r="P147" s="193"/>
      <c r="R147" s="202"/>
      <c r="S147" s="38">
        <v>24</v>
      </c>
      <c r="T147" s="39" t="s">
        <v>935</v>
      </c>
      <c r="U147" s="40">
        <v>192</v>
      </c>
      <c r="V147" s="41" t="s">
        <v>935</v>
      </c>
      <c r="W147" s="42" t="s">
        <v>59</v>
      </c>
      <c r="Y147" s="181" t="s">
        <v>2652</v>
      </c>
      <c r="Z147" s="22">
        <v>240</v>
      </c>
      <c r="AB147" s="28" t="s">
        <v>57</v>
      </c>
      <c r="AD147" s="22" t="s">
        <v>2607</v>
      </c>
      <c r="AE147" s="22" t="s">
        <v>59</v>
      </c>
      <c r="AF147" s="176" t="s">
        <v>3013</v>
      </c>
      <c r="AG147" s="176" t="s">
        <v>91</v>
      </c>
      <c r="AH147" s="23" t="s">
        <v>2650</v>
      </c>
      <c r="AI147" s="177" t="s">
        <v>2651</v>
      </c>
    </row>
    <row r="148" spans="1:42" x14ac:dyDescent="0.25">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3051</v>
      </c>
      <c r="J148" s="205" t="str">
        <f>IF(AND(A148&lt;&gt;"",ISNUMBER(A148)),VLOOKUP(A148,Studies!A:BR,6,FALSE),"")</f>
        <v>Plasma</v>
      </c>
      <c r="K148" s="187">
        <f>0.49*X148</f>
        <v>1.2250000000000001</v>
      </c>
      <c r="L148" s="43" t="s">
        <v>2620</v>
      </c>
      <c r="M148" s="76" t="str">
        <f>0.46*2.5&amp;" - "&amp;0.53*2.5</f>
        <v>1.15 - 1.325</v>
      </c>
      <c r="N148" s="76" t="s">
        <v>1151</v>
      </c>
      <c r="O148" s="52">
        <f>0.71*X148</f>
        <v>1.7749999999999999</v>
      </c>
      <c r="P148" s="193" t="s">
        <v>2620</v>
      </c>
      <c r="Q148" s="84" t="str">
        <f>0.68*2.5&amp;" - "&amp;0.76*2.5</f>
        <v>1.7 - 1.9</v>
      </c>
      <c r="R148" s="84" t="s">
        <v>1151</v>
      </c>
      <c r="S148" s="38">
        <v>0</v>
      </c>
      <c r="T148" s="39" t="s">
        <v>935</v>
      </c>
      <c r="U148" s="40">
        <v>216</v>
      </c>
      <c r="V148" s="41" t="s">
        <v>935</v>
      </c>
      <c r="W148" s="42" t="s">
        <v>59</v>
      </c>
      <c r="X148" s="202">
        <v>2.5</v>
      </c>
      <c r="Y148" s="181" t="s">
        <v>4274</v>
      </c>
      <c r="Z148" s="22">
        <v>600</v>
      </c>
      <c r="AB148" s="28" t="s">
        <v>57</v>
      </c>
      <c r="AC148" s="22" t="s">
        <v>58</v>
      </c>
      <c r="AD148" s="22" t="s">
        <v>2611</v>
      </c>
      <c r="AE148" s="22" t="s">
        <v>59</v>
      </c>
      <c r="AF148" s="176" t="s">
        <v>3010</v>
      </c>
      <c r="AG148" s="176" t="s">
        <v>2643</v>
      </c>
      <c r="AH148" s="23" t="s">
        <v>1138</v>
      </c>
      <c r="AI148" s="177" t="s">
        <v>2645</v>
      </c>
    </row>
    <row r="149" spans="1:42" x14ac:dyDescent="0.25">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AC149</f>
        <v>PO</v>
      </c>
      <c r="I149" s="138" t="s">
        <v>3051</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X149" s="202">
        <v>1</v>
      </c>
      <c r="Z149" s="22">
        <v>600</v>
      </c>
      <c r="AB149" s="28" t="s">
        <v>57</v>
      </c>
      <c r="AC149" s="22" t="s">
        <v>58</v>
      </c>
      <c r="AD149" s="22" t="s">
        <v>1142</v>
      </c>
      <c r="AE149" s="22" t="s">
        <v>59</v>
      </c>
      <c r="AF149" s="176" t="s">
        <v>3013</v>
      </c>
      <c r="AG149" s="176" t="s">
        <v>91</v>
      </c>
      <c r="AH149" s="23" t="s">
        <v>1138</v>
      </c>
      <c r="AI149" s="177" t="s">
        <v>1143</v>
      </c>
    </row>
    <row r="150" spans="1:42" x14ac:dyDescent="0.25">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1108</v>
      </c>
      <c r="G150" s="205" t="str">
        <f>IF(AND(A150&lt;&gt;"",ISNUMBER(A150)),VLOOKUP(A150,Studies!A:BR,13,FALSE),"")</f>
        <v>PO</v>
      </c>
      <c r="H150" s="68" t="s">
        <v>58</v>
      </c>
      <c r="I150" s="138" t="s">
        <v>3052</v>
      </c>
      <c r="J150" s="205" t="str">
        <f>IF(AND(A150&lt;&gt;"",ISNUMBER(A150)),VLOOKUP(A150,Studies!A:BR,6,FALSE),"")</f>
        <v>Plasma</v>
      </c>
      <c r="K150" s="43">
        <v>1.9</v>
      </c>
      <c r="L150" s="43" t="s">
        <v>993</v>
      </c>
      <c r="M150" s="76" t="s">
        <v>2666</v>
      </c>
      <c r="N150" s="76" t="s">
        <v>1096</v>
      </c>
      <c r="O150" s="52">
        <f>12.6/7.2</f>
        <v>1.75</v>
      </c>
      <c r="P150" s="52" t="s">
        <v>1100</v>
      </c>
      <c r="S150" s="38">
        <v>0</v>
      </c>
      <c r="T150" s="39">
        <v>6</v>
      </c>
      <c r="U150" s="40">
        <v>324</v>
      </c>
      <c r="V150" s="41">
        <v>330</v>
      </c>
      <c r="W150" s="42" t="s">
        <v>59</v>
      </c>
      <c r="Y150" s="181" t="s">
        <v>2972</v>
      </c>
      <c r="Z150" s="176">
        <v>250</v>
      </c>
      <c r="AA150" s="180"/>
      <c r="AB150" s="180" t="s">
        <v>57</v>
      </c>
      <c r="AC150" s="176"/>
      <c r="AD150" s="22" t="s">
        <v>2980</v>
      </c>
      <c r="AE150" s="176" t="s">
        <v>59</v>
      </c>
      <c r="AF150" s="176" t="s">
        <v>3022</v>
      </c>
      <c r="AG150" s="176" t="s">
        <v>2667</v>
      </c>
      <c r="AH150" s="177" t="s">
        <v>1128</v>
      </c>
      <c r="AI150" s="177" t="s">
        <v>2932</v>
      </c>
      <c r="AJ150" s="178"/>
      <c r="AK150" s="177"/>
      <c r="AL150" s="177"/>
    </row>
    <row r="151" spans="1:42" x14ac:dyDescent="0.25">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1108</v>
      </c>
      <c r="G151" s="205" t="str">
        <f>IF(AND(A151&lt;&gt;"",ISNUMBER(A151)),VLOOKUP(A151,Studies!A:BR,13,FALSE),"")</f>
        <v>PO</v>
      </c>
      <c r="H151" s="68" t="s">
        <v>58</v>
      </c>
      <c r="I151" s="138" t="s">
        <v>3052</v>
      </c>
      <c r="J151" s="205" t="str">
        <f>IF(AND(A151&lt;&gt;"",ISNUMBER(A151)),VLOOKUP(A151,Studies!A:BR,6,FALSE),"")</f>
        <v>Plasma</v>
      </c>
      <c r="K151" s="43">
        <v>1.5</v>
      </c>
      <c r="L151" s="43" t="s">
        <v>993</v>
      </c>
      <c r="M151" s="76" t="s">
        <v>2668</v>
      </c>
      <c r="N151" s="76" t="s">
        <v>1096</v>
      </c>
      <c r="O151" s="52">
        <f>8.3/5.5</f>
        <v>1.5090909090909093</v>
      </c>
      <c r="P151" s="52" t="s">
        <v>1100</v>
      </c>
      <c r="S151" s="38">
        <v>0</v>
      </c>
      <c r="T151" s="39">
        <v>6</v>
      </c>
      <c r="U151" s="40">
        <v>324</v>
      </c>
      <c r="V151" s="41">
        <v>330</v>
      </c>
      <c r="W151" s="42" t="s">
        <v>59</v>
      </c>
      <c r="Y151" s="181" t="s">
        <v>2973</v>
      </c>
      <c r="Z151" s="176">
        <v>250</v>
      </c>
      <c r="AA151" s="180"/>
      <c r="AB151" s="180" t="s">
        <v>57</v>
      </c>
      <c r="AC151" s="176"/>
      <c r="AD151" s="22" t="s">
        <v>2980</v>
      </c>
      <c r="AE151" s="176" t="s">
        <v>59</v>
      </c>
      <c r="AF151" s="176" t="s">
        <v>3022</v>
      </c>
      <c r="AG151" s="176" t="s">
        <v>2667</v>
      </c>
      <c r="AH151" s="177" t="s">
        <v>1128</v>
      </c>
      <c r="AI151" s="177" t="s">
        <v>2932</v>
      </c>
      <c r="AJ151" s="178"/>
      <c r="AK151" s="177"/>
      <c r="AL151" s="177"/>
    </row>
    <row r="152" spans="1:42" x14ac:dyDescent="0.25">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4362</v>
      </c>
      <c r="J152" s="205" t="str">
        <f>IF(AND(A152&lt;&gt;"",ISNUMBER(A152)),VLOOKUP(A152,Studies!A:BR,6,FALSE),"")</f>
        <v>Plasma</v>
      </c>
      <c r="K152" s="43">
        <f>0.0081/0.0054</f>
        <v>1.4999999999999998</v>
      </c>
      <c r="L152" s="43" t="s">
        <v>1099</v>
      </c>
      <c r="S152" s="38">
        <v>0</v>
      </c>
      <c r="T152" s="39" t="s">
        <v>935</v>
      </c>
      <c r="U152" s="40">
        <f>(349+685)/2</f>
        <v>517</v>
      </c>
      <c r="V152" s="41" t="s">
        <v>935</v>
      </c>
      <c r="W152" s="42" t="s">
        <v>59</v>
      </c>
      <c r="Y152" s="181" t="s">
        <v>2869</v>
      </c>
      <c r="Z152" s="22" t="s">
        <v>2606</v>
      </c>
      <c r="AB152" s="28" t="s">
        <v>57</v>
      </c>
      <c r="AC152" s="22" t="s">
        <v>58</v>
      </c>
      <c r="AD152" s="22" t="s">
        <v>2669</v>
      </c>
      <c r="AE152" s="22" t="s">
        <v>59</v>
      </c>
      <c r="AF152" s="176" t="s">
        <v>3042</v>
      </c>
      <c r="AG152" s="176" t="s">
        <v>2969</v>
      </c>
      <c r="AH152" s="23" t="s">
        <v>2619</v>
      </c>
      <c r="AI152" s="177" t="s">
        <v>2670</v>
      </c>
    </row>
    <row r="153" spans="1:42" x14ac:dyDescent="0.25">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3051</v>
      </c>
      <c r="J153" s="205" t="str">
        <f>IF(AND(A153&lt;&gt;"",ISNUMBER(A153)),VLOOKUP(A153,Studies!A:BR,6,FALSE),"")</f>
        <v>Plasma</v>
      </c>
      <c r="K153" s="43">
        <v>0.1793478</v>
      </c>
      <c r="L153" s="43" t="s">
        <v>1099</v>
      </c>
      <c r="P153" s="193"/>
      <c r="S153" s="38">
        <v>0</v>
      </c>
      <c r="T153" s="39" t="s">
        <v>935</v>
      </c>
      <c r="U153" s="40">
        <v>100</v>
      </c>
      <c r="V153" s="41">
        <v>436</v>
      </c>
      <c r="W153" s="42" t="s">
        <v>59</v>
      </c>
      <c r="X153" s="202">
        <v>1</v>
      </c>
      <c r="Y153" s="181" t="s">
        <v>2812</v>
      </c>
      <c r="Z153" s="22">
        <v>450</v>
      </c>
      <c r="AB153" s="28" t="s">
        <v>57</v>
      </c>
      <c r="AC153" s="22" t="s">
        <v>58</v>
      </c>
      <c r="AD153" s="22" t="s">
        <v>2656</v>
      </c>
      <c r="AE153" s="22" t="s">
        <v>59</v>
      </c>
      <c r="AF153" s="176" t="s">
        <v>3011</v>
      </c>
      <c r="AG153" s="176" t="s">
        <v>2625</v>
      </c>
      <c r="AI153" s="177" t="s">
        <v>2933</v>
      </c>
    </row>
    <row r="154" spans="1:42" x14ac:dyDescent="0.25">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3051</v>
      </c>
      <c r="J154" s="205" t="str">
        <f>IF(AND(A154&lt;&gt;"",ISNUMBER(A154)),VLOOKUP(A154,Studies!A:BR,6,FALSE),"")</f>
        <v>Plasma</v>
      </c>
      <c r="K154" s="43">
        <v>0.91666669999999995</v>
      </c>
      <c r="L154" s="187" t="s">
        <v>1099</v>
      </c>
      <c r="P154" s="193"/>
      <c r="S154" s="38">
        <v>0</v>
      </c>
      <c r="T154" s="39" t="s">
        <v>935</v>
      </c>
      <c r="U154" s="184">
        <v>436</v>
      </c>
      <c r="V154" s="41" t="s">
        <v>935</v>
      </c>
      <c r="W154" s="42" t="s">
        <v>59</v>
      </c>
      <c r="X154" s="202">
        <v>1</v>
      </c>
      <c r="Y154" s="181" t="s">
        <v>2812</v>
      </c>
      <c r="Z154" s="22">
        <v>450</v>
      </c>
      <c r="AB154" s="28" t="s">
        <v>57</v>
      </c>
      <c r="AC154" s="22" t="s">
        <v>58</v>
      </c>
      <c r="AD154" s="176" t="s">
        <v>2656</v>
      </c>
      <c r="AE154" s="22" t="s">
        <v>59</v>
      </c>
      <c r="AF154" s="176" t="s">
        <v>3011</v>
      </c>
      <c r="AG154" s="176" t="s">
        <v>2625</v>
      </c>
      <c r="AI154" s="177" t="s">
        <v>2933</v>
      </c>
    </row>
    <row r="155" spans="1:42" x14ac:dyDescent="0.25">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4362</v>
      </c>
      <c r="J155" s="205" t="str">
        <f>IF(AND(A155&lt;&gt;"",ISNUMBER(A155)),VLOOKUP(A155,Studies!A:BR,6,FALSE),"")</f>
        <v>Plasma</v>
      </c>
      <c r="K155" s="43">
        <v>1.4905660377358492</v>
      </c>
      <c r="L155" s="187" t="s">
        <v>2713</v>
      </c>
      <c r="P155" s="193"/>
      <c r="S155" s="38">
        <v>0</v>
      </c>
      <c r="T155" s="39" t="s">
        <v>935</v>
      </c>
      <c r="U155" s="184">
        <v>336</v>
      </c>
      <c r="V155" s="41" t="s">
        <v>935</v>
      </c>
      <c r="W155" s="42" t="s">
        <v>59</v>
      </c>
      <c r="Y155" s="181" t="s">
        <v>2649</v>
      </c>
      <c r="Z155" s="22" t="s">
        <v>2606</v>
      </c>
      <c r="AB155" s="28" t="s">
        <v>57</v>
      </c>
      <c r="AC155" s="22" t="s">
        <v>58</v>
      </c>
      <c r="AD155" s="176" t="s">
        <v>2669</v>
      </c>
      <c r="AE155" s="22" t="s">
        <v>59</v>
      </c>
      <c r="AF155" s="176" t="s">
        <v>3042</v>
      </c>
      <c r="AG155" s="176" t="s">
        <v>2969</v>
      </c>
      <c r="AH155" s="23" t="s">
        <v>2619</v>
      </c>
      <c r="AI155" s="177" t="s">
        <v>2670</v>
      </c>
    </row>
    <row r="156" spans="1:42" x14ac:dyDescent="0.25">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4362</v>
      </c>
      <c r="J156" s="205" t="str">
        <f>IF(AND(A156&lt;&gt;"",ISNUMBER(A156)),VLOOKUP(A156,Studies!A:BR,6,FALSE),"")</f>
        <v>Plasma</v>
      </c>
      <c r="K156" s="43">
        <v>1.6170212765957446</v>
      </c>
      <c r="L156" s="187" t="s">
        <v>2713</v>
      </c>
      <c r="P156" s="193"/>
      <c r="S156" s="38">
        <v>0</v>
      </c>
      <c r="T156" s="39" t="s">
        <v>935</v>
      </c>
      <c r="U156" s="184">
        <v>336</v>
      </c>
      <c r="V156" s="41" t="s">
        <v>935</v>
      </c>
      <c r="W156" s="42" t="s">
        <v>59</v>
      </c>
      <c r="Y156" s="181" t="s">
        <v>2649</v>
      </c>
      <c r="Z156" s="22" t="s">
        <v>2606</v>
      </c>
      <c r="AA156" s="180"/>
      <c r="AB156" s="180" t="s">
        <v>57</v>
      </c>
      <c r="AC156" s="176" t="s">
        <v>58</v>
      </c>
      <c r="AD156" s="176" t="s">
        <v>2669</v>
      </c>
      <c r="AE156" s="176" t="s">
        <v>59</v>
      </c>
      <c r="AF156" s="176" t="s">
        <v>3042</v>
      </c>
      <c r="AG156" s="176" t="s">
        <v>2969</v>
      </c>
      <c r="AH156" s="177" t="s">
        <v>2619</v>
      </c>
      <c r="AI156" s="177" t="s">
        <v>2670</v>
      </c>
      <c r="AJ156" s="178"/>
      <c r="AK156" s="177"/>
      <c r="AL156" s="177"/>
    </row>
    <row r="157" spans="1:42" x14ac:dyDescent="0.25">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4362</v>
      </c>
      <c r="J157" s="205" t="str">
        <f>IF(AND(A157&lt;&gt;"",ISNUMBER(A157)),VLOOKUP(A157,Studies!A:BR,6,FALSE),"")</f>
        <v>Plasma</v>
      </c>
      <c r="K157" s="43">
        <v>1.3728813559322033</v>
      </c>
      <c r="L157" s="187" t="s">
        <v>2713</v>
      </c>
      <c r="P157" s="193"/>
      <c r="S157" s="38">
        <v>0</v>
      </c>
      <c r="T157" s="39" t="s">
        <v>935</v>
      </c>
      <c r="U157" s="184">
        <v>336</v>
      </c>
      <c r="V157" s="41" t="s">
        <v>935</v>
      </c>
      <c r="W157" s="42" t="s">
        <v>59</v>
      </c>
      <c r="Y157" s="181" t="s">
        <v>2649</v>
      </c>
      <c r="Z157" s="22" t="s">
        <v>2606</v>
      </c>
      <c r="AA157" s="180"/>
      <c r="AB157" s="180" t="s">
        <v>57</v>
      </c>
      <c r="AC157" s="176" t="s">
        <v>58</v>
      </c>
      <c r="AD157" s="176" t="s">
        <v>2669</v>
      </c>
      <c r="AE157" s="176" t="s">
        <v>59</v>
      </c>
      <c r="AF157" s="176" t="s">
        <v>3042</v>
      </c>
      <c r="AG157" s="176" t="s">
        <v>2969</v>
      </c>
      <c r="AH157" s="177" t="s">
        <v>2619</v>
      </c>
      <c r="AI157" s="177" t="s">
        <v>2670</v>
      </c>
      <c r="AJ157" s="178"/>
      <c r="AK157" s="177"/>
      <c r="AL157" s="177"/>
    </row>
    <row r="158" spans="1:42" x14ac:dyDescent="0.25">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4362</v>
      </c>
      <c r="J158" s="205" t="str">
        <f>IF(AND(A158&lt;&gt;"",ISNUMBER(A158)),VLOOKUP(A158,Studies!A:BR,6,FALSE),"")</f>
        <v>Plasma</v>
      </c>
      <c r="L158" s="187"/>
      <c r="P158" s="193"/>
      <c r="S158" s="38" t="s">
        <v>2562</v>
      </c>
      <c r="T158" s="39" t="s">
        <v>935</v>
      </c>
      <c r="U158" s="184" t="s">
        <v>2562</v>
      </c>
      <c r="V158" s="41" t="s">
        <v>935</v>
      </c>
      <c r="W158" s="42" t="s">
        <v>59</v>
      </c>
      <c r="Z158" s="22" t="s">
        <v>2671</v>
      </c>
      <c r="AB158" s="28" t="s">
        <v>57</v>
      </c>
      <c r="AC158" s="22" t="s">
        <v>58</v>
      </c>
      <c r="AD158" s="176" t="s">
        <v>2474</v>
      </c>
      <c r="AE158" s="22" t="s">
        <v>59</v>
      </c>
      <c r="AF158" s="176" t="s">
        <v>3020</v>
      </c>
      <c r="AG158" s="176" t="s">
        <v>2936</v>
      </c>
      <c r="AH158" s="23" t="s">
        <v>2619</v>
      </c>
      <c r="AI158" s="177" t="s">
        <v>2655</v>
      </c>
    </row>
    <row r="159" spans="1:42" x14ac:dyDescent="0.25">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1108</v>
      </c>
      <c r="G159" s="205" t="str">
        <f>IF(AND(A159&lt;&gt;"",ISNUMBER(A159)),VLOOKUP(A159,Studies!A:BR,13,FALSE),"")</f>
        <v>IV</v>
      </c>
      <c r="H159" s="68" t="s">
        <v>58</v>
      </c>
      <c r="I159" s="138" t="s">
        <v>3052</v>
      </c>
      <c r="J159" s="205" t="str">
        <f>IF(AND(A159&lt;&gt;"",ISNUMBER(A159)),VLOOKUP(A159,Studies!A:BR,6,FALSE),"")</f>
        <v>Whole Blood</v>
      </c>
      <c r="K159" s="43">
        <v>3.6</v>
      </c>
      <c r="L159" s="43" t="s">
        <v>2677</v>
      </c>
      <c r="M159" s="76" t="s">
        <v>2657</v>
      </c>
      <c r="N159" s="76" t="s">
        <v>1096</v>
      </c>
      <c r="O159" s="52">
        <f>70/58</f>
        <v>1.2068965517241379</v>
      </c>
      <c r="P159" s="52" t="s">
        <v>1100</v>
      </c>
      <c r="S159" s="38">
        <v>0</v>
      </c>
      <c r="T159" s="39" t="s">
        <v>935</v>
      </c>
      <c r="U159" s="184">
        <v>146</v>
      </c>
      <c r="V159" s="41" t="s">
        <v>935</v>
      </c>
      <c r="W159" s="42" t="s">
        <v>59</v>
      </c>
      <c r="Z159" s="22">
        <v>500</v>
      </c>
      <c r="AB159" s="28" t="s">
        <v>57</v>
      </c>
      <c r="AC159" s="22" t="s">
        <v>58</v>
      </c>
      <c r="AD159" s="176" t="s">
        <v>2868</v>
      </c>
      <c r="AE159" s="22" t="s">
        <v>59</v>
      </c>
      <c r="AF159" s="176" t="s">
        <v>3018</v>
      </c>
      <c r="AG159" s="176" t="s">
        <v>2500</v>
      </c>
      <c r="AH159" s="23" t="s">
        <v>1128</v>
      </c>
    </row>
    <row r="160" spans="1:42" x14ac:dyDescent="0.25">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1108</v>
      </c>
      <c r="G160" s="205" t="str">
        <f>IF(AND(A160&lt;&gt;"",ISNUMBER(A160)),VLOOKUP(A160,Studies!A:BR,13,FALSE),"")</f>
        <v>IV</v>
      </c>
      <c r="H160" s="68" t="s">
        <v>58</v>
      </c>
      <c r="I160" s="138" t="s">
        <v>3052</v>
      </c>
      <c r="J160" s="205" t="str">
        <f>IF(AND(A160&lt;&gt;"",ISNUMBER(A160)),VLOOKUP(A160,Studies!A:BR,6,FALSE),"")</f>
        <v>Whole Blood</v>
      </c>
      <c r="K160" s="43">
        <v>2.9</v>
      </c>
      <c r="L160" s="43" t="s">
        <v>2677</v>
      </c>
      <c r="M160" s="76" t="s">
        <v>2658</v>
      </c>
      <c r="N160" s="76" t="s">
        <v>1096</v>
      </c>
      <c r="O160" s="52">
        <f>66/59</f>
        <v>1.1186440677966101</v>
      </c>
      <c r="P160" s="52" t="s">
        <v>1100</v>
      </c>
      <c r="S160" s="38">
        <v>0</v>
      </c>
      <c r="T160" s="39" t="s">
        <v>935</v>
      </c>
      <c r="U160" s="184">
        <v>146</v>
      </c>
      <c r="V160" s="41" t="s">
        <v>935</v>
      </c>
      <c r="W160" s="42" t="s">
        <v>59</v>
      </c>
      <c r="Z160" s="22">
        <v>500</v>
      </c>
      <c r="AA160" s="180"/>
      <c r="AB160" s="180" t="s">
        <v>57</v>
      </c>
      <c r="AC160" s="22" t="s">
        <v>58</v>
      </c>
      <c r="AD160" s="176" t="s">
        <v>2868</v>
      </c>
      <c r="AE160" s="176" t="s">
        <v>59</v>
      </c>
      <c r="AF160" s="176" t="s">
        <v>3018</v>
      </c>
      <c r="AG160" s="176" t="s">
        <v>2500</v>
      </c>
      <c r="AH160" s="177" t="s">
        <v>1128</v>
      </c>
      <c r="AK160" s="177"/>
      <c r="AL160" s="177"/>
    </row>
    <row r="161" spans="1:38" x14ac:dyDescent="0.25">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1108</v>
      </c>
      <c r="G161" s="205" t="str">
        <f>IF(AND(A161&lt;&gt;"",ISNUMBER(A161)),VLOOKUP(A161,Studies!A:BR,13,FALSE),"")</f>
        <v>IV</v>
      </c>
      <c r="H161" s="68" t="s">
        <v>58</v>
      </c>
      <c r="I161" s="138" t="s">
        <v>3052</v>
      </c>
      <c r="J161" s="205" t="str">
        <f>IF(AND(A161&lt;&gt;"",ISNUMBER(A161)),VLOOKUP(A161,Studies!A:BR,6,FALSE),"")</f>
        <v>Whole Blood</v>
      </c>
      <c r="K161" s="43">
        <v>3.2</v>
      </c>
      <c r="L161" s="43" t="s">
        <v>2677</v>
      </c>
      <c r="M161" s="76" t="s">
        <v>2659</v>
      </c>
      <c r="N161" s="76" t="s">
        <v>1096</v>
      </c>
      <c r="O161" s="52">
        <f>68/58</f>
        <v>1.1724137931034482</v>
      </c>
      <c r="P161" s="52" t="s">
        <v>1100</v>
      </c>
      <c r="S161" s="38">
        <v>0</v>
      </c>
      <c r="T161" s="39" t="s">
        <v>935</v>
      </c>
      <c r="U161" s="184">
        <v>146</v>
      </c>
      <c r="V161" s="41" t="s">
        <v>935</v>
      </c>
      <c r="W161" s="42" t="s">
        <v>59</v>
      </c>
      <c r="Z161" s="22">
        <v>500</v>
      </c>
      <c r="AA161" s="180"/>
      <c r="AB161" s="180" t="s">
        <v>57</v>
      </c>
      <c r="AC161" s="22" t="s">
        <v>58</v>
      </c>
      <c r="AD161" s="176" t="s">
        <v>2868</v>
      </c>
      <c r="AE161" s="176" t="s">
        <v>59</v>
      </c>
      <c r="AF161" s="176" t="s">
        <v>3018</v>
      </c>
      <c r="AG161" s="176" t="s">
        <v>2500</v>
      </c>
      <c r="AH161" s="177" t="s">
        <v>1128</v>
      </c>
      <c r="AK161" s="177"/>
      <c r="AL161" s="177"/>
    </row>
    <row r="162" spans="1:38" x14ac:dyDescent="0.25">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1108</v>
      </c>
      <c r="G162" s="205" t="str">
        <f>IF(AND(A162&lt;&gt;"",ISNUMBER(A162)),VLOOKUP(A162,Studies!A:BR,13,FALSE),"")</f>
        <v>PO</v>
      </c>
      <c r="H162" s="68" t="s">
        <v>58</v>
      </c>
      <c r="I162" s="138" t="s">
        <v>3052</v>
      </c>
      <c r="J162" s="205" t="str">
        <f>IF(AND(A162&lt;&gt;"",ISNUMBER(A162)),VLOOKUP(A162,Studies!A:BR,6,FALSE),"")</f>
        <v>Whole Blood</v>
      </c>
      <c r="K162" s="43">
        <v>8.1999999999999993</v>
      </c>
      <c r="L162" s="43" t="s">
        <v>2677</v>
      </c>
      <c r="M162" s="76" t="s">
        <v>2660</v>
      </c>
      <c r="N162" s="76" t="s">
        <v>1096</v>
      </c>
      <c r="O162" s="52">
        <f>34/12</f>
        <v>2.8333333333333335</v>
      </c>
      <c r="P162" s="52" t="s">
        <v>1100</v>
      </c>
      <c r="S162" s="38">
        <v>0</v>
      </c>
      <c r="T162" s="39" t="s">
        <v>935</v>
      </c>
      <c r="U162" s="184">
        <v>146</v>
      </c>
      <c r="V162" s="41" t="s">
        <v>935</v>
      </c>
      <c r="W162" s="42" t="s">
        <v>59</v>
      </c>
      <c r="Z162" s="22">
        <v>500</v>
      </c>
      <c r="AA162" s="137"/>
      <c r="AB162" s="137" t="s">
        <v>57</v>
      </c>
      <c r="AC162" s="22" t="s">
        <v>58</v>
      </c>
      <c r="AD162" s="176" t="s">
        <v>2868</v>
      </c>
      <c r="AE162" s="136" t="s">
        <v>59</v>
      </c>
      <c r="AF162" s="176" t="s">
        <v>3018</v>
      </c>
      <c r="AG162" s="176" t="s">
        <v>2500</v>
      </c>
      <c r="AH162" s="174" t="s">
        <v>1128</v>
      </c>
      <c r="AK162" s="178"/>
      <c r="AL162" s="178"/>
    </row>
    <row r="163" spans="1:38" x14ac:dyDescent="0.25">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1108</v>
      </c>
      <c r="G163" s="205" t="str">
        <f>IF(AND(A163&lt;&gt;"",ISNUMBER(A163)),VLOOKUP(A163,Studies!A:BR,13,FALSE),"")</f>
        <v>PO</v>
      </c>
      <c r="H163" s="68" t="s">
        <v>58</v>
      </c>
      <c r="I163" s="138" t="s">
        <v>3052</v>
      </c>
      <c r="J163" s="205" t="str">
        <f>IF(AND(A163&lt;&gt;"",ISNUMBER(A163)),VLOOKUP(A163,Studies!A:BR,6,FALSE),"")</f>
        <v>Whole Blood</v>
      </c>
      <c r="K163" s="43">
        <v>7.7</v>
      </c>
      <c r="L163" s="43" t="s">
        <v>2677</v>
      </c>
      <c r="M163" s="76" t="s">
        <v>2661</v>
      </c>
      <c r="N163" s="76" t="s">
        <v>1096</v>
      </c>
      <c r="O163" s="52">
        <f>31/12</f>
        <v>2.5833333333333335</v>
      </c>
      <c r="P163" s="52" t="s">
        <v>1100</v>
      </c>
      <c r="S163" s="38">
        <v>0</v>
      </c>
      <c r="T163" s="39" t="s">
        <v>935</v>
      </c>
      <c r="U163" s="40">
        <v>146</v>
      </c>
      <c r="V163" s="41" t="s">
        <v>935</v>
      </c>
      <c r="W163" s="42" t="s">
        <v>59</v>
      </c>
      <c r="Z163" s="22">
        <v>500</v>
      </c>
      <c r="AA163" s="137"/>
      <c r="AB163" s="137" t="s">
        <v>57</v>
      </c>
      <c r="AC163" s="22" t="s">
        <v>58</v>
      </c>
      <c r="AD163" s="22" t="s">
        <v>2868</v>
      </c>
      <c r="AE163" s="136" t="s">
        <v>59</v>
      </c>
      <c r="AF163" s="176" t="s">
        <v>3018</v>
      </c>
      <c r="AG163" s="176" t="s">
        <v>2500</v>
      </c>
      <c r="AH163" s="174" t="s">
        <v>1128</v>
      </c>
      <c r="AK163" s="178"/>
      <c r="AL163" s="178"/>
    </row>
    <row r="164" spans="1:38" x14ac:dyDescent="0.25">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1108</v>
      </c>
      <c r="G164" s="205" t="str">
        <f>IF(AND(A164&lt;&gt;"",ISNUMBER(A164)),VLOOKUP(A164,Studies!A:BR,13,FALSE),"")</f>
        <v>PO</v>
      </c>
      <c r="H164" s="68" t="s">
        <v>58</v>
      </c>
      <c r="I164" s="138" t="s">
        <v>3052</v>
      </c>
      <c r="J164" s="205" t="str">
        <f>IF(AND(A164&lt;&gt;"",ISNUMBER(A164)),VLOOKUP(A164,Studies!A:BR,6,FALSE),"")</f>
        <v>Whole Blood</v>
      </c>
      <c r="K164" s="43">
        <v>8</v>
      </c>
      <c r="L164" s="43" t="s">
        <v>2677</v>
      </c>
      <c r="M164" s="76" t="s">
        <v>2662</v>
      </c>
      <c r="N164" s="76" t="s">
        <v>1096</v>
      </c>
      <c r="O164" s="52">
        <f>33/12</f>
        <v>2.75</v>
      </c>
      <c r="P164" s="52" t="s">
        <v>1100</v>
      </c>
      <c r="S164" s="38">
        <v>0</v>
      </c>
      <c r="T164" s="39" t="s">
        <v>935</v>
      </c>
      <c r="U164" s="40">
        <v>146</v>
      </c>
      <c r="V164" s="41" t="s">
        <v>935</v>
      </c>
      <c r="W164" s="42" t="s">
        <v>59</v>
      </c>
      <c r="Z164" s="22">
        <v>500</v>
      </c>
      <c r="AB164" s="28" t="s">
        <v>57</v>
      </c>
      <c r="AC164" s="22" t="s">
        <v>58</v>
      </c>
      <c r="AD164" s="22" t="s">
        <v>2868</v>
      </c>
      <c r="AE164" s="22" t="s">
        <v>59</v>
      </c>
      <c r="AF164" s="176" t="s">
        <v>3018</v>
      </c>
      <c r="AG164" s="176" t="s">
        <v>2500</v>
      </c>
      <c r="AH164" s="23" t="s">
        <v>1128</v>
      </c>
    </row>
    <row r="165" spans="1:38" x14ac:dyDescent="0.25">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4362</v>
      </c>
      <c r="J165" s="205" t="str">
        <f>IF(AND(A165&lt;&gt;"",ISNUMBER(A165)),VLOOKUP(A165,Studies!A:BR,6,FALSE),"")</f>
        <v>Plasma</v>
      </c>
      <c r="K165" s="43">
        <v>2.89</v>
      </c>
      <c r="L165" s="43" t="s">
        <v>2620</v>
      </c>
      <c r="M165" s="76" t="s">
        <v>2638</v>
      </c>
      <c r="N165" s="76" t="s">
        <v>1151</v>
      </c>
      <c r="S165" s="38">
        <v>0</v>
      </c>
      <c r="T165" s="39" t="s">
        <v>935</v>
      </c>
      <c r="U165" s="40">
        <v>72</v>
      </c>
      <c r="V165" s="41" t="s">
        <v>935</v>
      </c>
      <c r="W165" s="42" t="s">
        <v>59</v>
      </c>
      <c r="X165" s="202">
        <v>1</v>
      </c>
      <c r="Z165" s="176">
        <v>400</v>
      </c>
      <c r="AA165" s="180"/>
      <c r="AB165" s="180" t="s">
        <v>57</v>
      </c>
      <c r="AC165" s="176" t="s">
        <v>58</v>
      </c>
      <c r="AD165" s="176" t="s">
        <v>2277</v>
      </c>
      <c r="AE165" s="176" t="s">
        <v>59</v>
      </c>
      <c r="AF165" s="176" t="s">
        <v>3008</v>
      </c>
      <c r="AG165" s="176" t="s">
        <v>2640</v>
      </c>
      <c r="AH165" s="23" t="s">
        <v>834</v>
      </c>
      <c r="AI165" s="177" t="s">
        <v>2655</v>
      </c>
    </row>
    <row r="166" spans="1:38" x14ac:dyDescent="0.25">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3051</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202">
        <v>1</v>
      </c>
      <c r="Y166" s="181" t="s">
        <v>2663</v>
      </c>
      <c r="Z166" s="176">
        <v>300</v>
      </c>
      <c r="AA166" s="180"/>
      <c r="AB166" s="180" t="s">
        <v>57</v>
      </c>
      <c r="AC166" s="176" t="s">
        <v>58</v>
      </c>
      <c r="AD166" s="176" t="s">
        <v>2607</v>
      </c>
      <c r="AE166" s="176" t="s">
        <v>59</v>
      </c>
      <c r="AF166" s="176" t="s">
        <v>3013</v>
      </c>
      <c r="AG166" s="176" t="s">
        <v>2664</v>
      </c>
      <c r="AH166" s="23" t="s">
        <v>1138</v>
      </c>
      <c r="AI166" s="177" t="s">
        <v>2931</v>
      </c>
    </row>
    <row r="167" spans="1:38" x14ac:dyDescent="0.25">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4362</v>
      </c>
      <c r="J167" s="205" t="str">
        <f>IF(AND(A167&lt;&gt;"",ISNUMBER(A167)),VLOOKUP(A167,Studies!A:BR,6,FALSE),"")</f>
        <v>Plasma</v>
      </c>
      <c r="K167" s="43">
        <v>4.7699999999999996</v>
      </c>
      <c r="L167" s="43" t="s">
        <v>2620</v>
      </c>
      <c r="M167" s="76" t="s">
        <v>2646</v>
      </c>
      <c r="N167" s="76" t="s">
        <v>1151</v>
      </c>
      <c r="S167" s="38">
        <v>0</v>
      </c>
      <c r="T167" s="39" t="s">
        <v>935</v>
      </c>
      <c r="U167" s="40">
        <v>72</v>
      </c>
      <c r="V167" s="41" t="s">
        <v>935</v>
      </c>
      <c r="W167" s="42" t="s">
        <v>59</v>
      </c>
      <c r="X167" s="202">
        <v>1</v>
      </c>
      <c r="Z167" s="176">
        <v>400</v>
      </c>
      <c r="AA167" s="180"/>
      <c r="AB167" s="180" t="s">
        <v>57</v>
      </c>
      <c r="AC167" s="176" t="s">
        <v>58</v>
      </c>
      <c r="AD167" s="176" t="s">
        <v>2277</v>
      </c>
      <c r="AE167" s="176" t="s">
        <v>59</v>
      </c>
      <c r="AF167" s="176" t="s">
        <v>3008</v>
      </c>
      <c r="AG167" s="176" t="s">
        <v>2640</v>
      </c>
      <c r="AH167" s="23" t="s">
        <v>834</v>
      </c>
      <c r="AI167" s="177" t="s">
        <v>2655</v>
      </c>
    </row>
    <row r="168" spans="1:38" x14ac:dyDescent="0.25">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3051</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202">
        <v>1</v>
      </c>
      <c r="Y168" s="181" t="s">
        <v>2665</v>
      </c>
      <c r="Z168" s="22">
        <v>300</v>
      </c>
      <c r="AB168" s="28" t="s">
        <v>57</v>
      </c>
      <c r="AC168" s="22" t="s">
        <v>58</v>
      </c>
      <c r="AD168" s="22" t="s">
        <v>2607</v>
      </c>
      <c r="AE168" s="22" t="s">
        <v>59</v>
      </c>
      <c r="AF168" s="176" t="s">
        <v>3013</v>
      </c>
      <c r="AG168" s="176" t="s">
        <v>2664</v>
      </c>
      <c r="AH168" s="23" t="s">
        <v>1138</v>
      </c>
      <c r="AI168" s="177" t="s">
        <v>2931</v>
      </c>
    </row>
    <row r="169" spans="1:38" x14ac:dyDescent="0.25">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138" t="s">
        <v>3051</v>
      </c>
      <c r="J169" s="205" t="str">
        <f>IF(AND(A169&lt;&gt;"",ISNUMBER(A169)),VLOOKUP(A169,Studies!A:BR,6,FALSE),"")</f>
        <v>Plasma</v>
      </c>
      <c r="K169" s="187">
        <v>0.5905511</v>
      </c>
      <c r="L169" s="43" t="s">
        <v>2132</v>
      </c>
      <c r="S169" s="38">
        <v>0</v>
      </c>
      <c r="T169" s="39">
        <v>6</v>
      </c>
      <c r="U169" s="40">
        <v>12</v>
      </c>
      <c r="V169" s="41">
        <v>18</v>
      </c>
      <c r="W169" s="42" t="s">
        <v>59</v>
      </c>
      <c r="Z169" s="22">
        <v>400</v>
      </c>
      <c r="AB169" s="28" t="s">
        <v>57</v>
      </c>
      <c r="AC169" s="22" t="s">
        <v>58</v>
      </c>
      <c r="AD169" s="22">
        <v>0</v>
      </c>
      <c r="AE169" s="22" t="s">
        <v>59</v>
      </c>
      <c r="AF169" s="176" t="s">
        <v>78</v>
      </c>
    </row>
    <row r="170" spans="1:38" x14ac:dyDescent="0.25">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138" t="s">
        <v>3051</v>
      </c>
      <c r="J170" s="205" t="str">
        <f>IF(AND(A170&lt;&gt;"",ISNUMBER(A170)),VLOOKUP(A170,Studies!A:BR,6,FALSE),"")</f>
        <v>Plasma</v>
      </c>
      <c r="K170" s="43">
        <v>0.78537734999999997</v>
      </c>
      <c r="L170" s="43" t="s">
        <v>2132</v>
      </c>
      <c r="S170" s="38">
        <v>6</v>
      </c>
      <c r="T170" s="39">
        <v>14</v>
      </c>
      <c r="U170" s="40">
        <v>18</v>
      </c>
      <c r="V170" s="41">
        <v>26</v>
      </c>
      <c r="W170" s="42" t="s">
        <v>59</v>
      </c>
      <c r="Z170" s="22">
        <v>400</v>
      </c>
      <c r="AB170" s="28" t="s">
        <v>57</v>
      </c>
      <c r="AC170" s="22" t="s">
        <v>58</v>
      </c>
      <c r="AD170" s="176">
        <v>0</v>
      </c>
      <c r="AE170" s="176" t="s">
        <v>59</v>
      </c>
      <c r="AF170" s="176" t="s">
        <v>78</v>
      </c>
    </row>
    <row r="171" spans="1:38" x14ac:dyDescent="0.25">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138" t="s">
        <v>3051</v>
      </c>
      <c r="J171" s="205" t="str">
        <f>IF(AND(A171&lt;&gt;"",ISNUMBER(A171)),VLOOKUP(A171,Studies!A:BR,6,FALSE),"")</f>
        <v>Plasma</v>
      </c>
      <c r="K171" s="43">
        <v>0.61417319999999997</v>
      </c>
      <c r="L171" s="43" t="s">
        <v>2132</v>
      </c>
      <c r="S171" s="38">
        <v>0</v>
      </c>
      <c r="T171" s="39">
        <v>6</v>
      </c>
      <c r="U171" s="40">
        <v>132</v>
      </c>
      <c r="V171" s="41">
        <v>138</v>
      </c>
      <c r="W171" s="42" t="s">
        <v>59</v>
      </c>
      <c r="Z171" s="22">
        <v>400</v>
      </c>
      <c r="AB171" s="28" t="s">
        <v>57</v>
      </c>
      <c r="AC171" s="22" t="s">
        <v>58</v>
      </c>
      <c r="AD171" s="176">
        <v>0</v>
      </c>
      <c r="AE171" s="176" t="s">
        <v>59</v>
      </c>
      <c r="AF171" s="176" t="s">
        <v>78</v>
      </c>
    </row>
    <row r="172" spans="1:38" x14ac:dyDescent="0.25">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138" t="s">
        <v>3051</v>
      </c>
      <c r="J172" s="205" t="str">
        <f>IF(AND(A172&lt;&gt;"",ISNUMBER(A172)),VLOOKUP(A172,Studies!A:BR,6,FALSE),"")</f>
        <v>Plasma</v>
      </c>
      <c r="K172" s="43">
        <v>0.7771226</v>
      </c>
      <c r="L172" s="43" t="s">
        <v>2132</v>
      </c>
      <c r="S172" s="38">
        <v>6</v>
      </c>
      <c r="T172" s="39">
        <v>14</v>
      </c>
      <c r="U172" s="40">
        <v>138</v>
      </c>
      <c r="V172" s="41">
        <v>146</v>
      </c>
      <c r="W172" s="42" t="s">
        <v>59</v>
      </c>
      <c r="Z172" s="22">
        <v>400</v>
      </c>
      <c r="AB172" s="28" t="s">
        <v>57</v>
      </c>
      <c r="AC172" s="22" t="s">
        <v>58</v>
      </c>
      <c r="AD172" s="176">
        <v>0</v>
      </c>
      <c r="AE172" s="176" t="s">
        <v>59</v>
      </c>
      <c r="AF172" s="176" t="s">
        <v>78</v>
      </c>
    </row>
    <row r="173" spans="1:38" x14ac:dyDescent="0.25">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138" t="s">
        <v>3051</v>
      </c>
      <c r="J173" s="205" t="str">
        <f>IF(AND(A173&lt;&gt;"",ISNUMBER(A173)),VLOOKUP(A173,Studies!A:BR,6,FALSE),"")</f>
        <v>Plasma</v>
      </c>
      <c r="K173" s="43">
        <v>0.76968499999999995</v>
      </c>
      <c r="L173" s="43" t="s">
        <v>2132</v>
      </c>
      <c r="S173" s="38">
        <v>0</v>
      </c>
      <c r="T173" s="39">
        <v>6</v>
      </c>
      <c r="U173" s="40">
        <v>252</v>
      </c>
      <c r="V173" s="41">
        <v>258</v>
      </c>
      <c r="W173" s="42" t="s">
        <v>59</v>
      </c>
      <c r="Z173" s="22">
        <v>400</v>
      </c>
      <c r="AB173" s="28" t="s">
        <v>57</v>
      </c>
      <c r="AC173" s="22" t="s">
        <v>58</v>
      </c>
      <c r="AD173" s="176">
        <v>0</v>
      </c>
      <c r="AE173" s="176" t="s">
        <v>59</v>
      </c>
      <c r="AF173" s="176" t="s">
        <v>78</v>
      </c>
    </row>
    <row r="174" spans="1:38" x14ac:dyDescent="0.25">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138" t="s">
        <v>3051</v>
      </c>
      <c r="J174" s="205" t="str">
        <f>IF(AND(A174&lt;&gt;"",ISNUMBER(A174)),VLOOKUP(A174,Studies!A:BR,6,FALSE),"")</f>
        <v>Plasma</v>
      </c>
      <c r="K174" s="43">
        <v>0.9375</v>
      </c>
      <c r="L174" s="43" t="s">
        <v>2132</v>
      </c>
      <c r="S174" s="38">
        <v>6</v>
      </c>
      <c r="T174" s="39">
        <v>14</v>
      </c>
      <c r="U174" s="40">
        <v>258</v>
      </c>
      <c r="V174" s="41">
        <v>266</v>
      </c>
      <c r="W174" s="42" t="s">
        <v>59</v>
      </c>
      <c r="Z174" s="22">
        <v>400</v>
      </c>
      <c r="AB174" s="28" t="s">
        <v>57</v>
      </c>
      <c r="AC174" s="22" t="s">
        <v>58</v>
      </c>
      <c r="AD174" s="176">
        <v>0</v>
      </c>
      <c r="AE174" s="176" t="s">
        <v>59</v>
      </c>
      <c r="AF174" s="176" t="s">
        <v>78</v>
      </c>
    </row>
    <row r="175" spans="1:38" x14ac:dyDescent="0.25">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138" t="s">
        <v>3051</v>
      </c>
      <c r="J175" s="205" t="str">
        <f>IF(AND(A175&lt;&gt;"",ISNUMBER(A175)),VLOOKUP(A175,Studies!A:BR,6,FALSE),"")</f>
        <v>Plasma</v>
      </c>
      <c r="K175" s="43">
        <v>0.74803140000000001</v>
      </c>
      <c r="L175" s="43" t="s">
        <v>2132</v>
      </c>
      <c r="S175" s="38">
        <v>0</v>
      </c>
      <c r="T175" s="39">
        <v>6</v>
      </c>
      <c r="U175" s="40">
        <v>372</v>
      </c>
      <c r="V175" s="41">
        <v>378</v>
      </c>
      <c r="W175" s="42" t="s">
        <v>59</v>
      </c>
      <c r="Z175" s="22">
        <v>400</v>
      </c>
      <c r="AB175" s="28" t="s">
        <v>57</v>
      </c>
      <c r="AC175" s="22" t="s">
        <v>58</v>
      </c>
      <c r="AD175" s="176">
        <v>0</v>
      </c>
      <c r="AE175" s="176" t="s">
        <v>59</v>
      </c>
      <c r="AF175" s="176" t="s">
        <v>78</v>
      </c>
    </row>
    <row r="176" spans="1:38" x14ac:dyDescent="0.25">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138" t="s">
        <v>3051</v>
      </c>
      <c r="J176" s="205" t="str">
        <f>IF(AND(A176&lt;&gt;"",ISNUMBER(A176)),VLOOKUP(A176,Studies!A:BR,6,FALSE),"")</f>
        <v>Plasma</v>
      </c>
      <c r="K176" s="43">
        <v>0.85377349999999996</v>
      </c>
      <c r="L176" s="43" t="s">
        <v>2132</v>
      </c>
      <c r="S176" s="38">
        <v>6</v>
      </c>
      <c r="T176" s="39">
        <v>14</v>
      </c>
      <c r="U176" s="40">
        <v>378</v>
      </c>
      <c r="V176" s="41">
        <v>386</v>
      </c>
      <c r="W176" s="42" t="s">
        <v>59</v>
      </c>
      <c r="Z176" s="22">
        <v>400</v>
      </c>
      <c r="AB176" s="28" t="s">
        <v>57</v>
      </c>
      <c r="AC176" s="22" t="s">
        <v>58</v>
      </c>
      <c r="AD176" s="176">
        <v>0</v>
      </c>
      <c r="AE176" s="176" t="s">
        <v>59</v>
      </c>
      <c r="AF176" s="176" t="s">
        <v>78</v>
      </c>
    </row>
    <row r="177" spans="1:42" x14ac:dyDescent="0.25">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138" t="s">
        <v>3051</v>
      </c>
      <c r="J177" s="205" t="str">
        <f>IF(AND(A177&lt;&gt;"",ISNUMBER(A177)),VLOOKUP(A177,Studies!A:BR,6,FALSE),"")</f>
        <v>Plasma</v>
      </c>
      <c r="K177" s="187">
        <v>0.83661410000000003</v>
      </c>
      <c r="L177" s="43" t="s">
        <v>2132</v>
      </c>
      <c r="S177" s="38">
        <v>0</v>
      </c>
      <c r="T177" s="39">
        <v>6</v>
      </c>
      <c r="U177" s="40">
        <v>516</v>
      </c>
      <c r="V177" s="41">
        <v>522</v>
      </c>
      <c r="W177" s="42" t="s">
        <v>59</v>
      </c>
      <c r="Z177" s="22">
        <v>400</v>
      </c>
      <c r="AB177" s="28" t="s">
        <v>57</v>
      </c>
      <c r="AC177" s="22" t="s">
        <v>58</v>
      </c>
      <c r="AD177" s="176">
        <v>0</v>
      </c>
      <c r="AE177" s="176" t="s">
        <v>59</v>
      </c>
      <c r="AF177" s="176" t="s">
        <v>78</v>
      </c>
    </row>
    <row r="178" spans="1:42" x14ac:dyDescent="0.25">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138" t="s">
        <v>3051</v>
      </c>
      <c r="J178" s="205" t="str">
        <f>IF(AND(A178&lt;&gt;"",ISNUMBER(A178)),VLOOKUP(A178,Studies!A:BR,6,FALSE),"")</f>
        <v>Plasma</v>
      </c>
      <c r="K178" s="187">
        <v>0.92216980000000004</v>
      </c>
      <c r="L178" s="187" t="s">
        <v>2132</v>
      </c>
      <c r="S178" s="38">
        <v>6</v>
      </c>
      <c r="T178" s="39">
        <v>14</v>
      </c>
      <c r="U178" s="40">
        <v>522</v>
      </c>
      <c r="V178" s="41">
        <v>530</v>
      </c>
      <c r="W178" s="42" t="s">
        <v>59</v>
      </c>
      <c r="Z178" s="22">
        <v>400</v>
      </c>
      <c r="AB178" s="28" t="s">
        <v>57</v>
      </c>
      <c r="AC178" s="22" t="s">
        <v>58</v>
      </c>
      <c r="AD178" s="176">
        <v>0</v>
      </c>
      <c r="AE178" s="176" t="s">
        <v>59</v>
      </c>
      <c r="AF178" s="176" t="s">
        <v>78</v>
      </c>
    </row>
    <row r="179" spans="1:42" x14ac:dyDescent="0.25">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4362</v>
      </c>
      <c r="J179" s="205" t="str">
        <f>IF(AND(A179&lt;&gt;"",ISNUMBER(A179)),VLOOKUP(A179,Studies!A:BR,6,FALSE),"")</f>
        <v>Plasma</v>
      </c>
      <c r="K179" s="43">
        <f>1/0.44</f>
        <v>2.2727272727272729</v>
      </c>
      <c r="L179" s="187" t="s">
        <v>2713</v>
      </c>
      <c r="S179" s="38">
        <v>0</v>
      </c>
      <c r="T179" s="39">
        <v>9999</v>
      </c>
      <c r="U179" s="40">
        <v>72</v>
      </c>
      <c r="V179" s="41">
        <v>9999</v>
      </c>
      <c r="W179" s="186" t="s">
        <v>59</v>
      </c>
      <c r="X179" s="202">
        <v>1</v>
      </c>
      <c r="Y179" s="181" t="s">
        <v>2649</v>
      </c>
      <c r="Z179" s="22">
        <v>200</v>
      </c>
      <c r="AB179" s="28" t="s">
        <v>57</v>
      </c>
      <c r="AC179" s="22" t="s">
        <v>58</v>
      </c>
      <c r="AD179" s="22" t="s">
        <v>2277</v>
      </c>
      <c r="AE179" s="22" t="s">
        <v>59</v>
      </c>
      <c r="AF179" s="176" t="s">
        <v>3008</v>
      </c>
      <c r="AG179" s="176" t="s">
        <v>2640</v>
      </c>
      <c r="AI179" s="177" t="s">
        <v>3005</v>
      </c>
      <c r="AM179" s="52" t="s">
        <v>613</v>
      </c>
      <c r="AN179" s="52" t="s">
        <v>1953</v>
      </c>
    </row>
    <row r="180" spans="1:42" x14ac:dyDescent="0.25">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4362</v>
      </c>
      <c r="J180" s="205" t="str">
        <f>IF(AND(A180&lt;&gt;"",ISNUMBER(A180)),VLOOKUP(A180,Studies!A:BR,6,FALSE),"")</f>
        <v>Plasma</v>
      </c>
      <c r="K180" s="43">
        <f>1/0.37</f>
        <v>2.7027027027027026</v>
      </c>
      <c r="L180" s="187" t="s">
        <v>2713</v>
      </c>
      <c r="S180" s="182">
        <v>0</v>
      </c>
      <c r="T180" s="183">
        <v>9999</v>
      </c>
      <c r="U180" s="40">
        <v>72</v>
      </c>
      <c r="V180" s="185">
        <v>9999</v>
      </c>
      <c r="W180" s="186" t="s">
        <v>59</v>
      </c>
      <c r="X180" s="202">
        <v>1</v>
      </c>
      <c r="Y180" s="181" t="s">
        <v>2649</v>
      </c>
      <c r="Z180" s="176">
        <v>200</v>
      </c>
      <c r="AA180" s="180"/>
      <c r="AB180" s="180" t="s">
        <v>57</v>
      </c>
      <c r="AC180" s="176" t="s">
        <v>58</v>
      </c>
      <c r="AD180" s="176" t="s">
        <v>2277</v>
      </c>
      <c r="AE180" s="176" t="s">
        <v>59</v>
      </c>
      <c r="AF180" s="176" t="s">
        <v>3008</v>
      </c>
      <c r="AG180" s="176" t="s">
        <v>2640</v>
      </c>
      <c r="AH180" s="177"/>
      <c r="AI180" s="177" t="s">
        <v>3005</v>
      </c>
      <c r="AJ180" s="178"/>
      <c r="AK180" s="177"/>
      <c r="AL180" s="177"/>
      <c r="AM180" s="193" t="s">
        <v>613</v>
      </c>
      <c r="AN180" s="193" t="s">
        <v>1953</v>
      </c>
    </row>
    <row r="181" spans="1:42" x14ac:dyDescent="0.25">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4362</v>
      </c>
      <c r="J181" s="205" t="str">
        <f>IF(AND(A181&lt;&gt;"",ISNUMBER(A181)),VLOOKUP(A181,Studies!A:BR,6,FALSE),"")</f>
        <v>Plasma</v>
      </c>
      <c r="K181" s="43">
        <f>1/0.3</f>
        <v>3.3333333333333335</v>
      </c>
      <c r="L181" s="187" t="s">
        <v>2713</v>
      </c>
      <c r="S181" s="182">
        <v>0</v>
      </c>
      <c r="T181" s="183">
        <v>9999</v>
      </c>
      <c r="U181" s="40">
        <v>72</v>
      </c>
      <c r="V181" s="185">
        <v>9999</v>
      </c>
      <c r="W181" s="186" t="s">
        <v>59</v>
      </c>
      <c r="X181" s="202">
        <v>1</v>
      </c>
      <c r="Y181" s="181" t="s">
        <v>2649</v>
      </c>
      <c r="Z181" s="176">
        <v>200</v>
      </c>
      <c r="AA181" s="180"/>
      <c r="AB181" s="180" t="s">
        <v>57</v>
      </c>
      <c r="AC181" s="176" t="s">
        <v>58</v>
      </c>
      <c r="AD181" s="176" t="s">
        <v>2277</v>
      </c>
      <c r="AE181" s="176" t="s">
        <v>59</v>
      </c>
      <c r="AF181" s="176" t="s">
        <v>3008</v>
      </c>
      <c r="AG181" s="176" t="s">
        <v>2640</v>
      </c>
      <c r="AH181" s="177"/>
      <c r="AI181" s="177" t="s">
        <v>3005</v>
      </c>
      <c r="AJ181" s="178"/>
      <c r="AK181" s="177"/>
      <c r="AL181" s="177"/>
      <c r="AM181" s="193" t="s">
        <v>613</v>
      </c>
      <c r="AN181" s="193" t="s">
        <v>1953</v>
      </c>
    </row>
    <row r="182" spans="1:42" x14ac:dyDescent="0.25">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3051</v>
      </c>
      <c r="J182" s="205" t="str">
        <f>IF(AND(A182&lt;&gt;"",ISNUMBER(A182)),VLOOKUP(A182,Studies!A:BR,6,FALSE),"")</f>
        <v>Plasma</v>
      </c>
      <c r="K182" s="43">
        <v>0.53900000000000003</v>
      </c>
      <c r="L182" s="187" t="s">
        <v>2677</v>
      </c>
      <c r="M182" s="76" t="s">
        <v>3062</v>
      </c>
      <c r="N182" s="76" t="s">
        <v>1151</v>
      </c>
      <c r="O182" s="52">
        <f>3.1/4.9</f>
        <v>0.63265306122448972</v>
      </c>
      <c r="P182" s="52" t="s">
        <v>1099</v>
      </c>
      <c r="S182" s="182">
        <v>0</v>
      </c>
      <c r="T182" s="183">
        <v>9999</v>
      </c>
      <c r="U182" s="40">
        <v>180</v>
      </c>
      <c r="V182" s="185">
        <v>444</v>
      </c>
      <c r="W182" s="186" t="s">
        <v>59</v>
      </c>
      <c r="X182" s="202">
        <v>1</v>
      </c>
      <c r="Z182" s="22">
        <v>10</v>
      </c>
      <c r="AB182" s="28" t="s">
        <v>57</v>
      </c>
      <c r="AC182" s="22" t="s">
        <v>58</v>
      </c>
      <c r="AD182" s="22" t="s">
        <v>3063</v>
      </c>
      <c r="AE182" s="22" t="s">
        <v>59</v>
      </c>
      <c r="AF182" s="176" t="s">
        <v>3064</v>
      </c>
      <c r="AG182" s="176" t="s">
        <v>3065</v>
      </c>
      <c r="AI182" s="177" t="s">
        <v>3059</v>
      </c>
    </row>
    <row r="183" spans="1:42" x14ac:dyDescent="0.25">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3051</v>
      </c>
      <c r="J183" s="205" t="str">
        <f>IF(AND(A183&lt;&gt;"",ISNUMBER(A183)),VLOOKUP(A183,Studies!A:BR,6,FALSE),"")</f>
        <v>Plasma</v>
      </c>
      <c r="K183" s="43">
        <v>0.13700000000000001</v>
      </c>
      <c r="L183" s="187" t="s">
        <v>2677</v>
      </c>
      <c r="M183" s="76" t="s">
        <v>3061</v>
      </c>
      <c r="N183" s="76" t="s">
        <v>1151</v>
      </c>
      <c r="O183" s="52">
        <f>0.919/4.9</f>
        <v>0.18755102040816327</v>
      </c>
      <c r="P183" s="52" t="s">
        <v>1099</v>
      </c>
      <c r="S183" s="182">
        <v>0</v>
      </c>
      <c r="T183" s="183">
        <v>9999</v>
      </c>
      <c r="U183" s="40">
        <v>444</v>
      </c>
      <c r="V183" s="185">
        <v>9999</v>
      </c>
      <c r="W183" s="186" t="s">
        <v>59</v>
      </c>
      <c r="X183" s="202">
        <v>1</v>
      </c>
      <c r="Z183" s="176">
        <v>600</v>
      </c>
      <c r="AA183" s="180"/>
      <c r="AB183" s="180" t="s">
        <v>57</v>
      </c>
      <c r="AC183" s="176" t="s">
        <v>58</v>
      </c>
      <c r="AD183" s="176" t="s">
        <v>3063</v>
      </c>
      <c r="AE183" s="176" t="s">
        <v>59</v>
      </c>
      <c r="AF183" s="176" t="s">
        <v>3064</v>
      </c>
      <c r="AG183" s="176" t="s">
        <v>3065</v>
      </c>
      <c r="AH183" s="177"/>
      <c r="AI183" s="177" t="s">
        <v>3060</v>
      </c>
      <c r="AJ183" s="178"/>
      <c r="AK183" s="177"/>
      <c r="AL183" s="177"/>
      <c r="AM183" s="193"/>
      <c r="AN183" s="193"/>
    </row>
    <row r="184" spans="1:42" x14ac:dyDescent="0.25">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3051</v>
      </c>
      <c r="J184" s="205" t="str">
        <f>IF(AND(A184&lt;&gt;"",ISNUMBER(A184)),VLOOKUP(A184,Studies!A:BR,6,FALSE),"")</f>
        <v>Plasma</v>
      </c>
      <c r="K184" s="43">
        <f>1/2.03*X184</f>
        <v>0.98522167487684742</v>
      </c>
      <c r="L184" s="187" t="s">
        <v>2713</v>
      </c>
      <c r="S184" s="182">
        <v>0</v>
      </c>
      <c r="T184" s="183">
        <v>9999</v>
      </c>
      <c r="U184" s="184">
        <v>240</v>
      </c>
      <c r="V184" s="185">
        <v>9999</v>
      </c>
      <c r="W184" s="186" t="s">
        <v>59</v>
      </c>
      <c r="X184" s="202">
        <v>2</v>
      </c>
      <c r="Y184" s="181" t="s">
        <v>4276</v>
      </c>
      <c r="Z184" s="176">
        <v>600</v>
      </c>
      <c r="AA184" s="180"/>
      <c r="AB184" s="180" t="s">
        <v>57</v>
      </c>
      <c r="AC184" s="176" t="s">
        <v>58</v>
      </c>
      <c r="AD184" s="176" t="s">
        <v>2611</v>
      </c>
      <c r="AE184" s="176" t="s">
        <v>59</v>
      </c>
      <c r="AF184" s="176" t="s">
        <v>3010</v>
      </c>
      <c r="AG184" s="176" t="s">
        <v>2643</v>
      </c>
      <c r="AH184" s="177"/>
      <c r="AI184" s="177" t="s">
        <v>3006</v>
      </c>
      <c r="AJ184" s="178"/>
      <c r="AK184" s="177"/>
      <c r="AL184" s="177"/>
      <c r="AM184" s="193" t="s">
        <v>613</v>
      </c>
      <c r="AN184" s="193" t="s">
        <v>1953</v>
      </c>
    </row>
    <row r="185" spans="1:42" x14ac:dyDescent="0.25">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2178</v>
      </c>
      <c r="G185" s="205" t="str">
        <f>IF(AND(A185&lt;&gt;"",ISNUMBER(A185)),VLOOKUP(A185,Studies!A:BR,13,FALSE),"")</f>
        <v>PO</v>
      </c>
      <c r="H185" s="138" t="s">
        <v>58</v>
      </c>
      <c r="I185" s="138" t="s">
        <v>3051</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Y185" s="181" t="s">
        <v>3044</v>
      </c>
      <c r="Z185" s="22">
        <v>400</v>
      </c>
      <c r="AB185" s="28" t="s">
        <v>57</v>
      </c>
      <c r="AC185" s="22" t="s">
        <v>58</v>
      </c>
      <c r="AD185" s="22" t="s">
        <v>2474</v>
      </c>
      <c r="AE185" s="22" t="s">
        <v>59</v>
      </c>
      <c r="AF185" s="176" t="s">
        <v>3020</v>
      </c>
      <c r="AG185" s="176" t="s">
        <v>3045</v>
      </c>
      <c r="AH185" s="23" t="s">
        <v>2178</v>
      </c>
      <c r="AI185" s="23" t="s">
        <v>2777</v>
      </c>
    </row>
    <row r="186" spans="1:42" x14ac:dyDescent="0.25">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3051</v>
      </c>
      <c r="J186" s="205" t="str">
        <f>IF(AND(A186&lt;&gt;"",ISNUMBER(A186)),VLOOKUP(A186,Studies!A:BR,6,FALSE),"")</f>
        <v>Plasma</v>
      </c>
      <c r="K186" s="43">
        <f>1/2.44*X186</f>
        <v>0.81967213114754101</v>
      </c>
      <c r="L186" s="187" t="s">
        <v>2713</v>
      </c>
      <c r="N186" s="201"/>
      <c r="P186" s="193"/>
      <c r="S186" s="38">
        <v>0</v>
      </c>
      <c r="T186" s="39">
        <v>9999</v>
      </c>
      <c r="U186" s="40">
        <v>240</v>
      </c>
      <c r="V186" s="41">
        <v>9999</v>
      </c>
      <c r="W186" s="42" t="s">
        <v>59</v>
      </c>
      <c r="X186" s="202">
        <v>2</v>
      </c>
      <c r="Y186" s="181" t="s">
        <v>4276</v>
      </c>
      <c r="Z186" s="22">
        <v>600</v>
      </c>
      <c r="AB186" s="180" t="s">
        <v>57</v>
      </c>
      <c r="AC186" s="176" t="s">
        <v>58</v>
      </c>
      <c r="AD186" s="22" t="s">
        <v>2611</v>
      </c>
      <c r="AE186" s="22" t="s">
        <v>59</v>
      </c>
      <c r="AF186" s="176" t="s">
        <v>3010</v>
      </c>
      <c r="AG186" s="176" t="s">
        <v>2643</v>
      </c>
      <c r="AI186" s="177" t="s">
        <v>3006</v>
      </c>
      <c r="AM186" s="52" t="s">
        <v>613</v>
      </c>
      <c r="AN186" s="52" t="s">
        <v>1953</v>
      </c>
    </row>
    <row r="187" spans="1:42" x14ac:dyDescent="0.25">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3051</v>
      </c>
      <c r="J187" s="205" t="str">
        <f>IF(AND(A187&lt;&gt;"",ISNUMBER(A187)),VLOOKUP(A187,Studies!A:BR,6,FALSE),"")</f>
        <v>Plasma</v>
      </c>
      <c r="K187" s="43">
        <f>1/2.4*X187</f>
        <v>0.83333333333333337</v>
      </c>
      <c r="L187" s="43" t="s">
        <v>2713</v>
      </c>
      <c r="P187" s="193"/>
      <c r="S187" s="38">
        <v>0</v>
      </c>
      <c r="T187" s="183">
        <v>9999</v>
      </c>
      <c r="U187" s="40">
        <v>240</v>
      </c>
      <c r="V187" s="41">
        <v>9999</v>
      </c>
      <c r="W187" s="42" t="s">
        <v>59</v>
      </c>
      <c r="X187" s="202">
        <v>2</v>
      </c>
      <c r="Y187" s="181" t="s">
        <v>4276</v>
      </c>
      <c r="Z187" s="22">
        <v>600</v>
      </c>
      <c r="AB187" s="180" t="s">
        <v>57</v>
      </c>
      <c r="AC187" s="176" t="s">
        <v>58</v>
      </c>
      <c r="AD187" s="176" t="s">
        <v>2611</v>
      </c>
      <c r="AE187" s="22" t="s">
        <v>59</v>
      </c>
      <c r="AF187" s="176" t="s">
        <v>3010</v>
      </c>
      <c r="AG187" s="176" t="s">
        <v>2643</v>
      </c>
      <c r="AI187" s="177" t="s">
        <v>3006</v>
      </c>
      <c r="AM187" s="52" t="s">
        <v>613</v>
      </c>
      <c r="AN187" s="52" t="s">
        <v>1953</v>
      </c>
    </row>
    <row r="188" spans="1:42" x14ac:dyDescent="0.25">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3051</v>
      </c>
      <c r="J188" s="205" t="str">
        <f>IF(AND(A188&lt;&gt;"",ISNUMBER(A188)),VLOOKUP(A188,Studies!A:BR,6,FALSE),"")</f>
        <v>Serum</v>
      </c>
      <c r="K188" s="43">
        <v>0.81865284974093266</v>
      </c>
      <c r="L188" s="43" t="s">
        <v>1099</v>
      </c>
      <c r="S188" s="38">
        <v>0</v>
      </c>
      <c r="T188" s="39" t="s">
        <v>935</v>
      </c>
      <c r="U188" s="40">
        <v>300</v>
      </c>
      <c r="V188" s="41" t="s">
        <v>935</v>
      </c>
      <c r="W188" s="42" t="s">
        <v>59</v>
      </c>
      <c r="X188" s="202">
        <v>1</v>
      </c>
      <c r="Z188" s="22">
        <v>600</v>
      </c>
      <c r="AB188" s="28" t="s">
        <v>57</v>
      </c>
      <c r="AC188" s="22" t="s">
        <v>58</v>
      </c>
      <c r="AD188" s="22" t="s">
        <v>3178</v>
      </c>
      <c r="AE188" s="22" t="s">
        <v>59</v>
      </c>
      <c r="AF188" s="176" t="s">
        <v>3179</v>
      </c>
      <c r="AG188" s="176" t="s">
        <v>3180</v>
      </c>
      <c r="AH188" s="23" t="s">
        <v>1134</v>
      </c>
      <c r="AI188" s="177" t="s">
        <v>2655</v>
      </c>
    </row>
    <row r="189" spans="1:42" x14ac:dyDescent="0.25">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3051</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X189" s="202">
        <v>1</v>
      </c>
      <c r="Z189" s="22">
        <v>600</v>
      </c>
      <c r="AB189" s="28" t="s">
        <v>57</v>
      </c>
      <c r="AC189" s="22" t="s">
        <v>58</v>
      </c>
      <c r="AD189" s="22" t="s">
        <v>3181</v>
      </c>
      <c r="AE189" s="22" t="s">
        <v>59</v>
      </c>
      <c r="AF189" s="176" t="s">
        <v>3182</v>
      </c>
      <c r="AG189" s="176" t="s">
        <v>3180</v>
      </c>
      <c r="AH189" s="23" t="s">
        <v>1134</v>
      </c>
      <c r="AI189" s="177" t="s">
        <v>2655</v>
      </c>
    </row>
    <row r="190" spans="1:42" x14ac:dyDescent="0.25">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3194</v>
      </c>
      <c r="G190" s="205" t="str">
        <f>IF(AND(A190&lt;&gt;"",ISNUMBER(A190)),VLOOKUP(A190,Studies!A:BR,13,FALSE),"")</f>
        <v>IV</v>
      </c>
      <c r="H190" s="68" t="s">
        <v>58</v>
      </c>
      <c r="I190" s="138" t="s">
        <v>4362</v>
      </c>
      <c r="J190" s="205" t="str">
        <f>IF(AND(A190&lt;&gt;"",ISNUMBER(A190)),VLOOKUP(A190,Studies!A:BR,6,FALSE),"")</f>
        <v>Plasma</v>
      </c>
      <c r="K190" s="43">
        <v>0.89256198347107452</v>
      </c>
      <c r="L190" s="43" t="s">
        <v>1099</v>
      </c>
      <c r="S190" s="38">
        <v>0</v>
      </c>
      <c r="T190" s="39" t="s">
        <v>935</v>
      </c>
      <c r="U190" s="40">
        <v>24</v>
      </c>
      <c r="V190" s="41" t="s">
        <v>935</v>
      </c>
      <c r="W190" s="42" t="s">
        <v>59</v>
      </c>
      <c r="Y190" s="181" t="s">
        <v>3523</v>
      </c>
      <c r="Z190" s="22">
        <v>300</v>
      </c>
      <c r="AB190" s="28" t="s">
        <v>57</v>
      </c>
      <c r="AD190" s="22" t="s">
        <v>3524</v>
      </c>
      <c r="AE190" s="22" t="s">
        <v>59</v>
      </c>
      <c r="AF190" s="176" t="s">
        <v>3024</v>
      </c>
      <c r="AG190" s="176" t="s">
        <v>3525</v>
      </c>
      <c r="AP190" s="52" t="s">
        <v>3526</v>
      </c>
    </row>
    <row r="191" spans="1:42" x14ac:dyDescent="0.25">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3194</v>
      </c>
      <c r="G191" s="205" t="str">
        <f>IF(AND(A191&lt;&gt;"",ISNUMBER(A191)),VLOOKUP(A191,Studies!A:BR,13,FALSE),"")</f>
        <v>PO</v>
      </c>
      <c r="H191" s="68" t="s">
        <v>58</v>
      </c>
      <c r="I191" s="138" t="s">
        <v>4362</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Y191" s="181" t="s">
        <v>3523</v>
      </c>
      <c r="Z191" s="22">
        <v>300</v>
      </c>
      <c r="AB191" s="28" t="s">
        <v>57</v>
      </c>
      <c r="AD191" s="22" t="s">
        <v>3524</v>
      </c>
      <c r="AE191" s="22" t="s">
        <v>59</v>
      </c>
      <c r="AF191" s="176" t="s">
        <v>3024</v>
      </c>
      <c r="AG191" s="176" t="s">
        <v>3525</v>
      </c>
      <c r="AP191" s="52" t="s">
        <v>3526</v>
      </c>
    </row>
    <row r="192" spans="1:42" x14ac:dyDescent="0.25">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3194</v>
      </c>
      <c r="G192" s="205" t="str">
        <f>IF(AND(A192&lt;&gt;"",ISNUMBER(A192)),VLOOKUP(A192,Studies!A:BR,13,FALSE),"")</f>
        <v>PO</v>
      </c>
      <c r="H192" s="68" t="s">
        <v>58</v>
      </c>
      <c r="I192" s="138" t="s">
        <v>4362</v>
      </c>
      <c r="J192" s="205" t="str">
        <f>IF(AND(A192&lt;&gt;"",ISNUMBER(A192)),VLOOKUP(A192,Studies!A:BR,6,FALSE),"")</f>
        <v>Plasma</v>
      </c>
      <c r="K192" s="43">
        <v>1.4973333333333334</v>
      </c>
      <c r="L192" s="43" t="s">
        <v>1099</v>
      </c>
      <c r="S192" s="38">
        <v>0</v>
      </c>
      <c r="T192" s="39" t="s">
        <v>935</v>
      </c>
      <c r="U192" s="40">
        <v>0</v>
      </c>
      <c r="V192" s="41" t="s">
        <v>935</v>
      </c>
      <c r="W192" s="42" t="s">
        <v>59</v>
      </c>
      <c r="Z192" s="22">
        <v>800</v>
      </c>
      <c r="AB192" s="28" t="s">
        <v>57</v>
      </c>
      <c r="AD192" s="22">
        <v>0</v>
      </c>
      <c r="AE192" s="22" t="s">
        <v>59</v>
      </c>
      <c r="AF192" s="176" t="s">
        <v>78</v>
      </c>
      <c r="AG192" s="176" t="s">
        <v>78</v>
      </c>
      <c r="AI192" s="177" t="s">
        <v>3527</v>
      </c>
    </row>
    <row r="193" spans="1:42" x14ac:dyDescent="0.25">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3194</v>
      </c>
      <c r="G193" s="205" t="str">
        <f>IF(AND(A193&lt;&gt;"",ISNUMBER(A193)),VLOOKUP(A193,Studies!A:BR,13,FALSE),"")</f>
        <v>PO</v>
      </c>
      <c r="H193" s="68" t="s">
        <v>58</v>
      </c>
      <c r="I193" s="138" t="s">
        <v>4362</v>
      </c>
      <c r="J193" s="205" t="str">
        <f>IF(AND(A193&lt;&gt;"",ISNUMBER(A193)),VLOOKUP(A193,Studies!A:BR,6,FALSE),"")</f>
        <v>Plasma</v>
      </c>
      <c r="K193" s="43">
        <v>1.3456375838926173</v>
      </c>
      <c r="L193" s="43" t="s">
        <v>1099</v>
      </c>
      <c r="S193" s="38">
        <v>0</v>
      </c>
      <c r="T193" s="39" t="s">
        <v>935</v>
      </c>
      <c r="U193" s="40">
        <v>25</v>
      </c>
      <c r="V193" s="41" t="s">
        <v>935</v>
      </c>
      <c r="W193" s="42" t="s">
        <v>59</v>
      </c>
      <c r="Z193" s="22">
        <v>400</v>
      </c>
      <c r="AB193" s="28" t="s">
        <v>57</v>
      </c>
      <c r="AD193" s="22" t="s">
        <v>3528</v>
      </c>
      <c r="AE193" s="22" t="s">
        <v>59</v>
      </c>
      <c r="AF193" s="176" t="s">
        <v>3529</v>
      </c>
      <c r="AG193" s="176" t="s">
        <v>3530</v>
      </c>
      <c r="AM193" s="52" t="s">
        <v>61</v>
      </c>
      <c r="AN193" s="52" t="s">
        <v>1953</v>
      </c>
    </row>
    <row r="194" spans="1:42" x14ac:dyDescent="0.25">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3194</v>
      </c>
      <c r="G194" s="205" t="str">
        <f>IF(AND(A194&lt;&gt;"",ISNUMBER(A194)),VLOOKUP(A194,Studies!A:BR,13,FALSE),"")</f>
        <v>PO</v>
      </c>
      <c r="H194" s="68" t="s">
        <v>58</v>
      </c>
      <c r="I194" s="138" t="s">
        <v>4362</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Z194" s="22">
        <v>400</v>
      </c>
      <c r="AB194" s="28" t="s">
        <v>57</v>
      </c>
      <c r="AC194" s="22" t="s">
        <v>58</v>
      </c>
      <c r="AD194" s="22">
        <v>0</v>
      </c>
      <c r="AE194" s="22" t="s">
        <v>59</v>
      </c>
      <c r="AF194" s="176" t="s">
        <v>78</v>
      </c>
      <c r="AG194" s="176" t="s">
        <v>78</v>
      </c>
    </row>
    <row r="195" spans="1:42" x14ac:dyDescent="0.25">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3194</v>
      </c>
      <c r="G195" s="205" t="str">
        <f>IF(AND(A195&lt;&gt;"",ISNUMBER(A195)),VLOOKUP(A195,Studies!A:BR,13,FALSE),"")</f>
        <v>IV</v>
      </c>
      <c r="H195" s="68" t="s">
        <v>58</v>
      </c>
      <c r="I195" s="138" t="s">
        <v>4362</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Z195" s="22">
        <v>300</v>
      </c>
      <c r="AB195" s="28" t="s">
        <v>57</v>
      </c>
      <c r="AC195" s="22" t="s">
        <v>58</v>
      </c>
      <c r="AD195" s="22" t="s">
        <v>3531</v>
      </c>
      <c r="AE195" s="22" t="s">
        <v>59</v>
      </c>
      <c r="AF195" s="176" t="s">
        <v>3532</v>
      </c>
      <c r="AG195" s="176" t="s">
        <v>3533</v>
      </c>
    </row>
    <row r="196" spans="1:42" x14ac:dyDescent="0.25">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3194</v>
      </c>
      <c r="G196" s="205" t="str">
        <f>IF(AND(A196&lt;&gt;"",ISNUMBER(A196)),VLOOKUP(A196,Studies!A:BR,13,FALSE),"")</f>
        <v>PO</v>
      </c>
      <c r="H196" s="68" t="s">
        <v>58</v>
      </c>
      <c r="I196" s="138" t="s">
        <v>4362</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Z196" s="22">
        <v>300</v>
      </c>
      <c r="AB196" s="28" t="s">
        <v>57</v>
      </c>
      <c r="AC196" s="22" t="s">
        <v>58</v>
      </c>
      <c r="AD196" s="22" t="s">
        <v>3531</v>
      </c>
      <c r="AE196" s="22" t="s">
        <v>59</v>
      </c>
      <c r="AF196" s="176" t="s">
        <v>3532</v>
      </c>
      <c r="AG196" s="176" t="s">
        <v>3533</v>
      </c>
    </row>
    <row r="197" spans="1:42" x14ac:dyDescent="0.25">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3194</v>
      </c>
      <c r="G197" s="205" t="str">
        <f>IF(AND(A197&lt;&gt;"",ISNUMBER(A197)),VLOOKUP(A197,Studies!A:BR,13,FALSE),"")</f>
        <v>PO</v>
      </c>
      <c r="H197" s="68" t="s">
        <v>58</v>
      </c>
      <c r="I197" s="138" t="s">
        <v>4362</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Y197" s="181" t="s">
        <v>3523</v>
      </c>
      <c r="Z197" s="22">
        <v>300</v>
      </c>
      <c r="AB197" s="28" t="s">
        <v>57</v>
      </c>
      <c r="AC197" s="22" t="s">
        <v>58</v>
      </c>
      <c r="AD197" s="22" t="s">
        <v>3534</v>
      </c>
      <c r="AE197" s="22" t="s">
        <v>59</v>
      </c>
      <c r="AF197" s="176" t="s">
        <v>3535</v>
      </c>
      <c r="AG197" s="176" t="s">
        <v>3536</v>
      </c>
      <c r="AM197" s="52" t="s">
        <v>61</v>
      </c>
    </row>
    <row r="198" spans="1:42" x14ac:dyDescent="0.25">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3194</v>
      </c>
      <c r="G198" s="205" t="str">
        <f>IF(AND(A198&lt;&gt;"",ISNUMBER(A198)),VLOOKUP(A198,Studies!A:BR,13,FALSE),"")</f>
        <v>PO</v>
      </c>
      <c r="H198" s="68" t="s">
        <v>58</v>
      </c>
      <c r="I198" s="138" t="s">
        <v>4362</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Z198" s="22">
        <v>300</v>
      </c>
      <c r="AB198" s="28" t="s">
        <v>57</v>
      </c>
      <c r="AC198" s="22" t="s">
        <v>58</v>
      </c>
      <c r="AD198" s="22" t="s">
        <v>3534</v>
      </c>
      <c r="AE198" s="22" t="s">
        <v>59</v>
      </c>
      <c r="AF198" s="176" t="s">
        <v>3535</v>
      </c>
      <c r="AG198" s="176" t="s">
        <v>3536</v>
      </c>
      <c r="AM198" s="52" t="s">
        <v>61</v>
      </c>
    </row>
    <row r="199" spans="1:42" x14ac:dyDescent="0.25">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3194</v>
      </c>
      <c r="G199" s="205" t="str">
        <f>IF(AND(A199&lt;&gt;"",ISNUMBER(A199)),VLOOKUP(A199,Studies!A:BR,13,FALSE),"")</f>
        <v>PO</v>
      </c>
      <c r="H199" s="68" t="s">
        <v>58</v>
      </c>
      <c r="I199" s="138" t="s">
        <v>4362</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Z199" s="22">
        <v>300</v>
      </c>
      <c r="AB199" s="28" t="s">
        <v>57</v>
      </c>
      <c r="AC199" s="22" t="s">
        <v>58</v>
      </c>
      <c r="AD199" s="22" t="s">
        <v>3524</v>
      </c>
      <c r="AE199" s="22" t="s">
        <v>59</v>
      </c>
      <c r="AF199" s="176" t="s">
        <v>3024</v>
      </c>
      <c r="AG199" s="176" t="s">
        <v>3537</v>
      </c>
      <c r="AP199" s="52" t="s">
        <v>3538</v>
      </c>
    </row>
    <row r="200" spans="1:42" x14ac:dyDescent="0.25">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3194</v>
      </c>
      <c r="G200" s="205" t="str">
        <f>IF(AND(A200&lt;&gt;"",ISNUMBER(A200)),VLOOKUP(A200,Studies!A:BR,13,FALSE),"")</f>
        <v>intraduodenal</v>
      </c>
      <c r="H200" s="68" t="s">
        <v>58</v>
      </c>
      <c r="I200" s="138" t="s">
        <v>4362</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Z200" s="22">
        <v>300</v>
      </c>
      <c r="AB200" s="28" t="s">
        <v>57</v>
      </c>
      <c r="AC200" s="22" t="s">
        <v>58</v>
      </c>
      <c r="AD200" s="22" t="s">
        <v>3534</v>
      </c>
      <c r="AE200" s="22" t="s">
        <v>59</v>
      </c>
      <c r="AF200" s="176" t="s">
        <v>3535</v>
      </c>
      <c r="AG200" s="176" t="s">
        <v>3536</v>
      </c>
      <c r="AI200" s="177" t="s">
        <v>3539</v>
      </c>
      <c r="AP200" s="52" t="s">
        <v>3540</v>
      </c>
    </row>
    <row r="201" spans="1:42" x14ac:dyDescent="0.25">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3194</v>
      </c>
      <c r="G201" s="205" t="str">
        <f>IF(AND(A201&lt;&gt;"",ISNUMBER(A201)),VLOOKUP(A201,Studies!A:BR,13,FALSE),"")</f>
        <v>PO</v>
      </c>
      <c r="H201" s="68" t="s">
        <v>58</v>
      </c>
      <c r="I201" s="138" t="s">
        <v>4362</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Z201" s="22" t="s">
        <v>3454</v>
      </c>
      <c r="AB201" s="28" t="s">
        <v>57</v>
      </c>
      <c r="AD201" s="22" t="s">
        <v>3541</v>
      </c>
      <c r="AE201" s="22" t="s">
        <v>59</v>
      </c>
      <c r="AF201" s="176" t="s">
        <v>3542</v>
      </c>
      <c r="AG201" s="176" t="s">
        <v>3543</v>
      </c>
    </row>
    <row r="202" spans="1:42" x14ac:dyDescent="0.25">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3194</v>
      </c>
      <c r="G202" s="205" t="str">
        <f>IF(AND(A202&lt;&gt;"",ISNUMBER(A202)),VLOOKUP(A202,Studies!A:BR,13,FALSE),"")</f>
        <v>PO</v>
      </c>
      <c r="H202" s="68" t="s">
        <v>58</v>
      </c>
      <c r="I202" s="138" t="s">
        <v>4362</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Z202" s="22" t="s">
        <v>3454</v>
      </c>
      <c r="AB202" s="28" t="s">
        <v>57</v>
      </c>
      <c r="AD202" s="22" t="s">
        <v>3541</v>
      </c>
      <c r="AE202" s="22" t="s">
        <v>59</v>
      </c>
      <c r="AF202" s="176" t="s">
        <v>3542</v>
      </c>
      <c r="AG202" s="176" t="s">
        <v>3543</v>
      </c>
    </row>
    <row r="203" spans="1:42" x14ac:dyDescent="0.25">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3194</v>
      </c>
      <c r="G203" s="205" t="str">
        <f>IF(AND(A203&lt;&gt;"",ISNUMBER(A203)),VLOOKUP(A203,Studies!A:BR,13,FALSE),"")</f>
        <v>IV</v>
      </c>
      <c r="H203" s="68" t="s">
        <v>77</v>
      </c>
      <c r="I203" s="138" t="s">
        <v>4362</v>
      </c>
      <c r="J203" s="205" t="str">
        <f>IF(AND(A203&lt;&gt;"",ISNUMBER(A203)),VLOOKUP(A203,Studies!A:BR,6,FALSE),"")</f>
        <v>Serum</v>
      </c>
      <c r="K203" s="43">
        <f>3.56/1.27</f>
        <v>2.8031496062992125</v>
      </c>
      <c r="L203" s="43" t="s">
        <v>1099</v>
      </c>
      <c r="S203" s="38">
        <v>0</v>
      </c>
      <c r="T203" s="39" t="s">
        <v>935</v>
      </c>
      <c r="U203" s="40">
        <v>48</v>
      </c>
      <c r="V203" s="41" t="s">
        <v>935</v>
      </c>
      <c r="W203" s="42" t="s">
        <v>59</v>
      </c>
      <c r="Z203" s="22">
        <v>1200</v>
      </c>
      <c r="AB203" s="28" t="s">
        <v>57</v>
      </c>
      <c r="AC203" s="22" t="s">
        <v>77</v>
      </c>
      <c r="AD203" s="22" t="s">
        <v>1352</v>
      </c>
      <c r="AE203" s="22" t="s">
        <v>59</v>
      </c>
      <c r="AF203" s="176" t="s">
        <v>3012</v>
      </c>
      <c r="AG203" s="176" t="s">
        <v>3544</v>
      </c>
      <c r="AL203" s="23" t="s">
        <v>3545</v>
      </c>
    </row>
    <row r="204" spans="1:42" x14ac:dyDescent="0.25">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3194</v>
      </c>
      <c r="G204" s="205" t="str">
        <f>IF(AND(A204&lt;&gt;"",ISNUMBER(A204)),VLOOKUP(A204,Studies!A:BR,13,FALSE),"")</f>
        <v>PO</v>
      </c>
      <c r="H204" s="68" t="s">
        <v>58</v>
      </c>
      <c r="I204" s="138" t="s">
        <v>4362</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Z204" s="22" t="s">
        <v>3454</v>
      </c>
      <c r="AB204" s="28" t="s">
        <v>57</v>
      </c>
      <c r="AD204" s="22" t="s">
        <v>3546</v>
      </c>
      <c r="AE204" s="22" t="s">
        <v>59</v>
      </c>
      <c r="AF204" s="176" t="s">
        <v>3547</v>
      </c>
      <c r="AG204" s="176" t="s">
        <v>3548</v>
      </c>
    </row>
    <row r="205" spans="1:42" x14ac:dyDescent="0.25">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4071</v>
      </c>
      <c r="O205" s="52">
        <v>1.140625</v>
      </c>
      <c r="P205" s="52" t="s">
        <v>1099</v>
      </c>
      <c r="Q205" s="84">
        <v>14</v>
      </c>
      <c r="R205" s="84" t="s">
        <v>4071</v>
      </c>
      <c r="S205" s="38">
        <v>0</v>
      </c>
      <c r="T205" s="39" t="s">
        <v>935</v>
      </c>
      <c r="U205" s="40">
        <v>696</v>
      </c>
      <c r="V205" s="41" t="s">
        <v>935</v>
      </c>
      <c r="W205" s="42" t="s">
        <v>59</v>
      </c>
      <c r="Z205" s="22">
        <v>200</v>
      </c>
      <c r="AB205" s="28" t="s">
        <v>57</v>
      </c>
      <c r="AD205" s="22" t="s">
        <v>3582</v>
      </c>
      <c r="AE205" s="22" t="s">
        <v>59</v>
      </c>
      <c r="AF205" s="176" t="s">
        <v>4072</v>
      </c>
      <c r="AG205" s="176" t="s">
        <v>4073</v>
      </c>
    </row>
    <row r="206" spans="1:42" x14ac:dyDescent="0.25">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1120</v>
      </c>
      <c r="O206" s="52">
        <v>2.5</v>
      </c>
      <c r="P206" s="52" t="s">
        <v>334</v>
      </c>
      <c r="S206" s="38">
        <v>0</v>
      </c>
      <c r="T206" s="39" t="s">
        <v>935</v>
      </c>
      <c r="U206" s="40">
        <v>74</v>
      </c>
      <c r="V206" s="41" t="s">
        <v>935</v>
      </c>
      <c r="W206" s="42" t="s">
        <v>59</v>
      </c>
      <c r="Z206" s="22">
        <v>200</v>
      </c>
      <c r="AB206" s="28" t="s">
        <v>57</v>
      </c>
      <c r="AC206" s="22" t="s">
        <v>58</v>
      </c>
      <c r="AD206" s="22" t="s">
        <v>830</v>
      </c>
      <c r="AE206" s="22" t="s">
        <v>59</v>
      </c>
      <c r="AF206" s="176" t="s">
        <v>3008</v>
      </c>
      <c r="AG206" s="176" t="s">
        <v>91</v>
      </c>
      <c r="AI206" s="177" t="s">
        <v>2338</v>
      </c>
      <c r="AL206" s="23" t="s">
        <v>4074</v>
      </c>
    </row>
    <row r="207" spans="1:42" x14ac:dyDescent="0.25">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1146</v>
      </c>
      <c r="G207" s="205" t="str">
        <f>IF(AND(A207&lt;&gt;"",ISNUMBER(A207)),VLOOKUP(A207,Studies!A:BR,13,FALSE),"")</f>
        <v>PO</v>
      </c>
      <c r="H207" s="68" t="s">
        <v>58</v>
      </c>
      <c r="J207" s="205" t="str">
        <f>IF(AND(A207&lt;&gt;"",ISNUMBER(A207)),VLOOKUP(A207,Studies!A:BR,6,FALSE),"")</f>
        <v>Plasma</v>
      </c>
      <c r="K207" s="43">
        <v>1.4</v>
      </c>
      <c r="L207" s="43" t="s">
        <v>1120</v>
      </c>
      <c r="M207" s="76" t="s">
        <v>4075</v>
      </c>
      <c r="N207" s="76" t="s">
        <v>4076</v>
      </c>
      <c r="O207" s="52">
        <v>1.3</v>
      </c>
      <c r="P207" s="52" t="s">
        <v>334</v>
      </c>
      <c r="Q207" s="84" t="s">
        <v>4077</v>
      </c>
      <c r="R207" s="84" t="s">
        <v>4076</v>
      </c>
      <c r="S207" s="38">
        <v>0</v>
      </c>
      <c r="T207" s="39" t="s">
        <v>935</v>
      </c>
      <c r="U207" s="40">
        <v>73</v>
      </c>
      <c r="V207" s="41" t="s">
        <v>935</v>
      </c>
      <c r="W207" s="42" t="s">
        <v>59</v>
      </c>
      <c r="Z207" s="22" t="s">
        <v>4078</v>
      </c>
      <c r="AB207" s="28" t="s">
        <v>57</v>
      </c>
      <c r="AC207" s="22" t="s">
        <v>58</v>
      </c>
      <c r="AD207" s="22" t="s">
        <v>830</v>
      </c>
      <c r="AE207" s="22" t="s">
        <v>59</v>
      </c>
      <c r="AF207" s="176" t="s">
        <v>3008</v>
      </c>
      <c r="AG207" s="176" t="s">
        <v>4079</v>
      </c>
      <c r="AI207" s="177" t="s">
        <v>4080</v>
      </c>
    </row>
    <row r="208" spans="1:42" x14ac:dyDescent="0.25">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Y208" s="181" t="s">
        <v>4081</v>
      </c>
      <c r="Z208" s="22">
        <v>200</v>
      </c>
      <c r="AB208" s="28" t="s">
        <v>57</v>
      </c>
      <c r="AC208" s="22" t="s">
        <v>77</v>
      </c>
      <c r="AD208" s="22">
        <v>0</v>
      </c>
      <c r="AE208" s="22" t="s">
        <v>59</v>
      </c>
      <c r="AF208" s="176" t="s">
        <v>78</v>
      </c>
      <c r="AI208" s="177" t="s">
        <v>4082</v>
      </c>
      <c r="AJ208" s="24">
        <v>60</v>
      </c>
      <c r="AL208" s="23" t="s">
        <v>4083</v>
      </c>
    </row>
    <row r="209" spans="1:42" x14ac:dyDescent="0.25">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202">
        <v>1</v>
      </c>
      <c r="Y209" s="181" t="s">
        <v>4081</v>
      </c>
      <c r="Z209" s="22">
        <v>600</v>
      </c>
      <c r="AB209" s="28" t="s">
        <v>57</v>
      </c>
      <c r="AC209" s="22" t="s">
        <v>58</v>
      </c>
      <c r="AD209" s="22">
        <v>0</v>
      </c>
      <c r="AE209" s="22" t="s">
        <v>59</v>
      </c>
      <c r="AF209" s="176" t="s">
        <v>78</v>
      </c>
      <c r="AI209" s="177" t="s">
        <v>4084</v>
      </c>
      <c r="AL209" s="23" t="s">
        <v>4085</v>
      </c>
    </row>
    <row r="210" spans="1:42" x14ac:dyDescent="0.25">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Z210" s="22">
        <v>120</v>
      </c>
      <c r="AB210" s="28" t="s">
        <v>57</v>
      </c>
      <c r="AD210" s="22" t="s">
        <v>4086</v>
      </c>
      <c r="AE210" s="22" t="s">
        <v>59</v>
      </c>
      <c r="AF210" s="176" t="s">
        <v>4087</v>
      </c>
      <c r="AG210" s="176" t="s">
        <v>4088</v>
      </c>
      <c r="AI210" s="177" t="s">
        <v>4089</v>
      </c>
    </row>
    <row r="211" spans="1:42" x14ac:dyDescent="0.25">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4090</v>
      </c>
      <c r="M211" s="76" t="s">
        <v>4091</v>
      </c>
      <c r="N211" s="76" t="s">
        <v>4092</v>
      </c>
      <c r="O211" s="52">
        <v>0.85599999999999998</v>
      </c>
      <c r="P211" s="52" t="s">
        <v>4090</v>
      </c>
      <c r="Q211" s="84" t="s">
        <v>4093</v>
      </c>
      <c r="R211" s="84" t="s">
        <v>4092</v>
      </c>
      <c r="S211" s="38">
        <v>0</v>
      </c>
      <c r="T211" s="39" t="s">
        <v>935</v>
      </c>
      <c r="U211" s="40">
        <f>U238+48</f>
        <v>276</v>
      </c>
      <c r="V211" s="41" t="s">
        <v>935</v>
      </c>
      <c r="W211" s="42" t="s">
        <v>59</v>
      </c>
      <c r="X211" s="202">
        <v>1</v>
      </c>
      <c r="Z211" s="22">
        <v>2</v>
      </c>
      <c r="AB211" s="28" t="s">
        <v>57</v>
      </c>
      <c r="AC211" s="176" t="s">
        <v>58</v>
      </c>
      <c r="AD211" s="176" t="s">
        <v>4231</v>
      </c>
      <c r="AE211" s="22" t="s">
        <v>59</v>
      </c>
      <c r="AF211" s="176" t="s">
        <v>4230</v>
      </c>
      <c r="AG211" s="176" t="s">
        <v>4094</v>
      </c>
    </row>
    <row r="212" spans="1:42" x14ac:dyDescent="0.25">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4090</v>
      </c>
      <c r="M212" s="76" t="s">
        <v>4095</v>
      </c>
      <c r="N212" s="76" t="s">
        <v>4092</v>
      </c>
      <c r="O212" s="52">
        <v>0.78800000000000003</v>
      </c>
      <c r="P212" s="52" t="s">
        <v>4090</v>
      </c>
      <c r="Q212" s="84" t="s">
        <v>4096</v>
      </c>
      <c r="R212" s="84" t="s">
        <v>4092</v>
      </c>
      <c r="S212" s="38">
        <v>0</v>
      </c>
      <c r="T212" s="39" t="s">
        <v>935</v>
      </c>
      <c r="U212" s="184">
        <f t="shared" ref="U212:U214" si="5">U239+48</f>
        <v>276</v>
      </c>
      <c r="V212" s="41" t="s">
        <v>935</v>
      </c>
      <c r="W212" s="42" t="s">
        <v>59</v>
      </c>
      <c r="X212" s="202">
        <v>1</v>
      </c>
      <c r="Z212" s="22">
        <v>10</v>
      </c>
      <c r="AB212" s="28" t="s">
        <v>57</v>
      </c>
      <c r="AC212" s="176" t="s">
        <v>58</v>
      </c>
      <c r="AD212" s="176" t="s">
        <v>4231</v>
      </c>
      <c r="AE212" s="22" t="s">
        <v>59</v>
      </c>
      <c r="AF212" s="176" t="s">
        <v>4230</v>
      </c>
      <c r="AG212" s="176" t="s">
        <v>4094</v>
      </c>
    </row>
    <row r="213" spans="1:42" x14ac:dyDescent="0.25">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4090</v>
      </c>
      <c r="M213" s="76" t="s">
        <v>4097</v>
      </c>
      <c r="N213" s="76" t="s">
        <v>4092</v>
      </c>
      <c r="O213" s="52">
        <v>0.40699999999999997</v>
      </c>
      <c r="P213" s="52" t="s">
        <v>4090</v>
      </c>
      <c r="Q213" s="84" t="s">
        <v>4098</v>
      </c>
      <c r="R213" s="84" t="s">
        <v>4092</v>
      </c>
      <c r="S213" s="38">
        <v>0</v>
      </c>
      <c r="T213" s="39" t="s">
        <v>935</v>
      </c>
      <c r="U213" s="184">
        <f t="shared" si="5"/>
        <v>708</v>
      </c>
      <c r="V213" s="41" t="s">
        <v>935</v>
      </c>
      <c r="W213" s="42" t="s">
        <v>59</v>
      </c>
      <c r="X213" s="202">
        <v>1</v>
      </c>
      <c r="Z213" s="176" t="s">
        <v>4229</v>
      </c>
      <c r="AB213" s="28" t="s">
        <v>57</v>
      </c>
      <c r="AC213" s="176" t="s">
        <v>58</v>
      </c>
      <c r="AD213" s="176" t="s">
        <v>4270</v>
      </c>
      <c r="AE213" s="22" t="s">
        <v>59</v>
      </c>
      <c r="AF213" s="176" t="s">
        <v>4233</v>
      </c>
      <c r="AG213" s="176" t="s">
        <v>4094</v>
      </c>
    </row>
    <row r="214" spans="1:42" x14ac:dyDescent="0.25">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4090</v>
      </c>
      <c r="M214" s="76" t="s">
        <v>4099</v>
      </c>
      <c r="N214" s="76" t="s">
        <v>4092</v>
      </c>
      <c r="O214" s="52">
        <v>0.47299999999999998</v>
      </c>
      <c r="P214" s="52" t="s">
        <v>4090</v>
      </c>
      <c r="Q214" s="84" t="s">
        <v>4100</v>
      </c>
      <c r="R214" s="84" t="s">
        <v>4092</v>
      </c>
      <c r="S214" s="38">
        <v>0</v>
      </c>
      <c r="T214" s="39" t="s">
        <v>935</v>
      </c>
      <c r="U214" s="184">
        <f t="shared" si="5"/>
        <v>708</v>
      </c>
      <c r="V214" s="41" t="s">
        <v>935</v>
      </c>
      <c r="W214" s="42" t="s">
        <v>59</v>
      </c>
      <c r="X214" s="202">
        <v>1</v>
      </c>
      <c r="Z214" s="22" t="s">
        <v>4228</v>
      </c>
      <c r="AB214" s="28" t="s">
        <v>57</v>
      </c>
      <c r="AC214" s="176" t="s">
        <v>58</v>
      </c>
      <c r="AD214" s="176" t="s">
        <v>4271</v>
      </c>
      <c r="AE214" s="22" t="s">
        <v>59</v>
      </c>
      <c r="AF214" s="176" t="s">
        <v>4232</v>
      </c>
      <c r="AG214" s="176" t="s">
        <v>4094</v>
      </c>
    </row>
    <row r="215" spans="1:42" x14ac:dyDescent="0.25">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4101</v>
      </c>
      <c r="N215" s="76" t="s">
        <v>4102</v>
      </c>
      <c r="O215" s="52">
        <v>1.40625</v>
      </c>
      <c r="P215" s="52" t="s">
        <v>1099</v>
      </c>
      <c r="Q215" s="84" t="s">
        <v>4103</v>
      </c>
      <c r="R215" s="84" t="s">
        <v>4102</v>
      </c>
      <c r="S215" s="38">
        <v>0</v>
      </c>
      <c r="T215" s="39">
        <v>24</v>
      </c>
      <c r="U215" s="40">
        <v>72</v>
      </c>
      <c r="V215" s="41">
        <v>96</v>
      </c>
      <c r="W215" s="42" t="s">
        <v>59</v>
      </c>
      <c r="Y215" s="181" t="s">
        <v>4104</v>
      </c>
      <c r="Z215" s="22" t="s">
        <v>4105</v>
      </c>
      <c r="AB215" s="28" t="s">
        <v>57</v>
      </c>
      <c r="AD215" s="22" t="s">
        <v>4106</v>
      </c>
      <c r="AE215" s="22" t="s">
        <v>59</v>
      </c>
      <c r="AF215" s="176" t="s">
        <v>4107</v>
      </c>
      <c r="AG215" s="176" t="s">
        <v>4108</v>
      </c>
    </row>
    <row r="216" spans="1:42" x14ac:dyDescent="0.25">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1108</v>
      </c>
      <c r="G216" s="205" t="str">
        <f>IF(AND(A216&lt;&gt;"",ISNUMBER(A216)),VLOOKUP(A216,Studies!A:BR,13,FALSE),"")</f>
        <v>PO</v>
      </c>
      <c r="H216" s="68" t="s">
        <v>58</v>
      </c>
      <c r="J216" s="205" t="str">
        <f>IF(AND(A216&lt;&gt;"",ISNUMBER(A216)),VLOOKUP(A216,Studies!A:BR,6,FALSE),"")</f>
        <v>Plasma</v>
      </c>
      <c r="K216" s="43">
        <v>2.1111111111111112</v>
      </c>
      <c r="L216" s="43" t="s">
        <v>1099</v>
      </c>
      <c r="M216" s="76" t="s">
        <v>4109</v>
      </c>
      <c r="N216" s="76" t="s">
        <v>4102</v>
      </c>
      <c r="O216" s="52">
        <v>2.2777777777777777</v>
      </c>
      <c r="P216" s="52" t="s">
        <v>1099</v>
      </c>
      <c r="Q216" s="84" t="s">
        <v>4110</v>
      </c>
      <c r="R216" s="84" t="s">
        <v>4102</v>
      </c>
      <c r="S216" s="38">
        <v>144</v>
      </c>
      <c r="T216" s="39">
        <v>154</v>
      </c>
      <c r="U216" s="40">
        <v>168</v>
      </c>
      <c r="V216" s="41">
        <v>181.5</v>
      </c>
      <c r="W216" s="42" t="s">
        <v>59</v>
      </c>
      <c r="Y216" s="181" t="s">
        <v>4111</v>
      </c>
      <c r="Z216" s="22">
        <v>500</v>
      </c>
      <c r="AB216" s="28" t="s">
        <v>57</v>
      </c>
      <c r="AD216" s="22" t="s">
        <v>4112</v>
      </c>
      <c r="AE216" s="22" t="s">
        <v>59</v>
      </c>
      <c r="AF216" s="176" t="s">
        <v>4113</v>
      </c>
      <c r="AG216" s="176" t="s">
        <v>4114</v>
      </c>
    </row>
    <row r="217" spans="1:42" x14ac:dyDescent="0.25">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4068</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Y217" s="181" t="s">
        <v>4115</v>
      </c>
      <c r="Z217" s="22">
        <v>100</v>
      </c>
      <c r="AB217" s="28" t="s">
        <v>57</v>
      </c>
      <c r="AD217" s="22" t="s">
        <v>4116</v>
      </c>
      <c r="AE217" s="22" t="s">
        <v>59</v>
      </c>
      <c r="AF217" s="176" t="s">
        <v>3012</v>
      </c>
      <c r="AG217" s="176" t="s">
        <v>4117</v>
      </c>
      <c r="AP217" s="52" t="s">
        <v>4118</v>
      </c>
    </row>
    <row r="218" spans="1:42" x14ac:dyDescent="0.25">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4069</v>
      </c>
      <c r="G218" s="205" t="str">
        <f>IF(AND(A218&lt;&gt;"",ISNUMBER(A218)),VLOOKUP(A218,Studies!A:BR,13,FALSE),"")</f>
        <v>PO</v>
      </c>
      <c r="H218" s="68" t="s">
        <v>58</v>
      </c>
      <c r="J218" s="205" t="str">
        <f>IF(AND(A218&lt;&gt;"",ISNUMBER(A218)),VLOOKUP(A218,Studies!A:BR,6,FALSE),"")</f>
        <v>Plasma</v>
      </c>
      <c r="K218" s="43">
        <v>0.899854862119013</v>
      </c>
      <c r="L218" s="43" t="s">
        <v>1099</v>
      </c>
      <c r="M218" s="76" t="s">
        <v>4119</v>
      </c>
      <c r="N218" s="76" t="s">
        <v>1151</v>
      </c>
      <c r="O218" s="52">
        <v>0.76751117734724295</v>
      </c>
      <c r="P218" s="52" t="s">
        <v>1099</v>
      </c>
      <c r="Q218" s="84" t="s">
        <v>4120</v>
      </c>
      <c r="R218" s="84" t="s">
        <v>1151</v>
      </c>
      <c r="S218" s="38">
        <v>0</v>
      </c>
      <c r="T218" s="39">
        <v>24</v>
      </c>
      <c r="U218" s="40">
        <v>72</v>
      </c>
      <c r="V218" s="41">
        <v>96</v>
      </c>
      <c r="W218" s="42" t="s">
        <v>59</v>
      </c>
      <c r="Y218" s="181" t="s">
        <v>4121</v>
      </c>
      <c r="Z218" s="22">
        <v>400</v>
      </c>
      <c r="AB218" s="28" t="s">
        <v>57</v>
      </c>
      <c r="AC218" s="22" t="s">
        <v>58</v>
      </c>
      <c r="AD218" s="22" t="s">
        <v>2277</v>
      </c>
      <c r="AE218" s="22" t="s">
        <v>59</v>
      </c>
      <c r="AF218" s="176" t="s">
        <v>4122</v>
      </c>
      <c r="AG218" s="176" t="s">
        <v>2640</v>
      </c>
      <c r="AI218" s="177" t="s">
        <v>4123</v>
      </c>
      <c r="AM218" s="52" t="s">
        <v>613</v>
      </c>
      <c r="AN218" s="52" t="s">
        <v>653</v>
      </c>
    </row>
    <row r="219" spans="1:42" x14ac:dyDescent="0.25">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4124</v>
      </c>
      <c r="M219" s="76" t="s">
        <v>4125</v>
      </c>
      <c r="N219" s="76" t="s">
        <v>1151</v>
      </c>
      <c r="O219" s="52">
        <v>1.24</v>
      </c>
      <c r="P219" s="52" t="s">
        <v>4124</v>
      </c>
      <c r="Q219" s="84" t="s">
        <v>4126</v>
      </c>
      <c r="R219" s="84" t="s">
        <v>1151</v>
      </c>
      <c r="S219" s="38">
        <v>0</v>
      </c>
      <c r="T219" s="39" t="s">
        <v>935</v>
      </c>
      <c r="U219" s="40">
        <v>100</v>
      </c>
      <c r="V219" s="41" t="s">
        <v>935</v>
      </c>
      <c r="W219" s="42" t="s">
        <v>59</v>
      </c>
      <c r="Y219" s="181" t="s">
        <v>4127</v>
      </c>
      <c r="Z219" s="22">
        <v>200</v>
      </c>
      <c r="AB219" s="28" t="s">
        <v>57</v>
      </c>
      <c r="AC219" s="22" t="s">
        <v>58</v>
      </c>
      <c r="AD219" s="22" t="s">
        <v>4128</v>
      </c>
      <c r="AE219" s="22" t="s">
        <v>59</v>
      </c>
      <c r="AF219" s="176" t="s">
        <v>3011</v>
      </c>
      <c r="AG219" s="176" t="s">
        <v>4129</v>
      </c>
      <c r="AL219" s="23" t="s">
        <v>4130</v>
      </c>
    </row>
    <row r="220" spans="1:42" x14ac:dyDescent="0.25">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4070</v>
      </c>
      <c r="G220" s="205" t="str">
        <f>IF(AND(A220&lt;&gt;"",ISNUMBER(A220)),VLOOKUP(A220,Studies!A:BR,13,FALSE),"")</f>
        <v>PO</v>
      </c>
      <c r="H220" s="68" t="s">
        <v>58</v>
      </c>
      <c r="J220" s="205" t="str">
        <f>IF(AND(A220&lt;&gt;"",ISNUMBER(A220)),VLOOKUP(A220,Studies!A:BR,6,FALSE),"")</f>
        <v>Plasma</v>
      </c>
      <c r="K220" s="43">
        <v>2.0187050359712231</v>
      </c>
      <c r="L220" s="43" t="s">
        <v>4131</v>
      </c>
      <c r="O220" s="52">
        <v>1.8099547511312217</v>
      </c>
      <c r="P220" s="52" t="s">
        <v>1099</v>
      </c>
      <c r="S220" s="38">
        <v>0</v>
      </c>
      <c r="T220" s="39" t="s">
        <v>935</v>
      </c>
      <c r="U220" s="40">
        <v>49</v>
      </c>
      <c r="V220" s="41" t="s">
        <v>935</v>
      </c>
      <c r="W220" s="42" t="s">
        <v>59</v>
      </c>
      <c r="Y220" s="181" t="s">
        <v>4132</v>
      </c>
      <c r="Z220" s="22">
        <v>600</v>
      </c>
      <c r="AB220" s="28" t="s">
        <v>57</v>
      </c>
      <c r="AC220" s="22" t="s">
        <v>58</v>
      </c>
      <c r="AD220" s="22" t="s">
        <v>4133</v>
      </c>
      <c r="AE220" s="22" t="s">
        <v>59</v>
      </c>
      <c r="AF220" s="176" t="s">
        <v>3022</v>
      </c>
      <c r="AG220" s="176" t="s">
        <v>4134</v>
      </c>
      <c r="AI220" s="177" t="s">
        <v>4135</v>
      </c>
      <c r="AL220" s="23" t="s">
        <v>4136</v>
      </c>
      <c r="AP220" s="52" t="s">
        <v>4137</v>
      </c>
    </row>
    <row r="221" spans="1:42" x14ac:dyDescent="0.25">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4131</v>
      </c>
      <c r="O221" s="52">
        <v>0.78801843317972353</v>
      </c>
      <c r="P221" s="52" t="s">
        <v>1099</v>
      </c>
      <c r="S221" s="38">
        <v>0</v>
      </c>
      <c r="T221" s="39" t="s">
        <v>935</v>
      </c>
      <c r="U221" s="40">
        <v>113</v>
      </c>
      <c r="V221" s="41" t="s">
        <v>935</v>
      </c>
      <c r="W221" s="42" t="s">
        <v>59</v>
      </c>
      <c r="X221" s="202">
        <v>1</v>
      </c>
      <c r="Y221" s="181" t="s">
        <v>4138</v>
      </c>
      <c r="Z221" s="22">
        <v>600</v>
      </c>
      <c r="AB221" s="28" t="s">
        <v>57</v>
      </c>
      <c r="AC221" s="22" t="s">
        <v>58</v>
      </c>
      <c r="AD221" s="22" t="s">
        <v>4128</v>
      </c>
      <c r="AE221" s="22" t="s">
        <v>59</v>
      </c>
      <c r="AF221" s="176" t="s">
        <v>3011</v>
      </c>
      <c r="AG221" s="176" t="s">
        <v>4139</v>
      </c>
      <c r="AI221" s="177" t="s">
        <v>4140</v>
      </c>
      <c r="AL221" s="23" t="s">
        <v>4141</v>
      </c>
    </row>
    <row r="222" spans="1:42" s="181" customFormat="1" ht="13.8" x14ac:dyDescent="0.25">
      <c r="A222" s="172">
        <v>6010</v>
      </c>
      <c r="B222" s="172" t="s">
        <v>4175</v>
      </c>
      <c r="C222" s="172"/>
      <c r="D222" s="172" t="s">
        <v>4176</v>
      </c>
      <c r="E222" s="172" t="s">
        <v>4177</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273"/>
      <c r="Y222" s="172" t="s">
        <v>4178</v>
      </c>
      <c r="Z222" s="172">
        <v>50</v>
      </c>
      <c r="AA222" s="172"/>
      <c r="AB222" s="172" t="s">
        <v>57</v>
      </c>
      <c r="AC222" s="172" t="s">
        <v>58</v>
      </c>
      <c r="AD222" s="176"/>
      <c r="AE222" s="176"/>
      <c r="AF222" s="176"/>
      <c r="AG222" s="176"/>
      <c r="AH222" s="177"/>
      <c r="AI222" s="177"/>
      <c r="AJ222" s="178"/>
      <c r="AK222" s="177"/>
      <c r="AL222" s="177"/>
      <c r="AM222" s="193"/>
      <c r="AN222" s="193"/>
      <c r="AO222" s="193"/>
      <c r="AP222" s="193"/>
    </row>
    <row r="223" spans="1:42" s="181" customFormat="1" ht="13.8" x14ac:dyDescent="0.25">
      <c r="A223" s="172">
        <v>6011</v>
      </c>
      <c r="B223" s="172" t="s">
        <v>4175</v>
      </c>
      <c r="C223" s="172"/>
      <c r="D223" s="172" t="s">
        <v>4179</v>
      </c>
      <c r="E223" s="172" t="s">
        <v>4177</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273"/>
      <c r="Y223" s="172" t="s">
        <v>4180</v>
      </c>
      <c r="Z223" s="172">
        <v>50</v>
      </c>
      <c r="AA223" s="172"/>
      <c r="AB223" s="172" t="s">
        <v>57</v>
      </c>
      <c r="AC223" s="172" t="s">
        <v>58</v>
      </c>
      <c r="AD223" s="176"/>
      <c r="AE223" s="176"/>
      <c r="AF223" s="176"/>
      <c r="AG223" s="176"/>
      <c r="AH223" s="177"/>
      <c r="AI223" s="177"/>
      <c r="AJ223" s="178"/>
      <c r="AK223" s="177"/>
      <c r="AL223" s="177"/>
      <c r="AM223" s="193"/>
      <c r="AN223" s="193"/>
      <c r="AO223" s="193"/>
      <c r="AP223" s="193"/>
    </row>
    <row r="224" spans="1:42" s="181" customFormat="1" ht="13.8" x14ac:dyDescent="0.25">
      <c r="A224" s="172">
        <v>6020</v>
      </c>
      <c r="B224" s="172" t="s">
        <v>4181</v>
      </c>
      <c r="C224" s="172"/>
      <c r="D224" s="172" t="s">
        <v>4182</v>
      </c>
      <c r="E224" s="172" t="s">
        <v>4177</v>
      </c>
      <c r="F224" s="172" t="s">
        <v>4183</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273"/>
      <c r="Y224" s="172" t="s">
        <v>4178</v>
      </c>
      <c r="Z224" s="172">
        <v>300</v>
      </c>
      <c r="AA224" s="172"/>
      <c r="AB224" s="172" t="s">
        <v>57</v>
      </c>
      <c r="AC224" s="172" t="s">
        <v>58</v>
      </c>
      <c r="AD224" s="176"/>
      <c r="AE224" s="176"/>
      <c r="AF224" s="176"/>
      <c r="AG224" s="176"/>
      <c r="AH224" s="177"/>
      <c r="AI224" s="177"/>
      <c r="AJ224" s="178"/>
      <c r="AK224" s="177"/>
      <c r="AL224" s="177"/>
      <c r="AM224" s="193"/>
      <c r="AN224" s="193"/>
      <c r="AO224" s="193"/>
      <c r="AP224" s="193"/>
    </row>
    <row r="225" spans="1:42" s="181" customFormat="1" ht="13.8" x14ac:dyDescent="0.25">
      <c r="A225" s="172">
        <v>6021</v>
      </c>
      <c r="B225" s="172" t="s">
        <v>4181</v>
      </c>
      <c r="C225" s="172"/>
      <c r="D225" s="172" t="s">
        <v>4184</v>
      </c>
      <c r="E225" s="172" t="s">
        <v>4177</v>
      </c>
      <c r="F225" s="172" t="s">
        <v>4183</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273"/>
      <c r="Y225" s="172" t="s">
        <v>4180</v>
      </c>
      <c r="Z225" s="172">
        <v>300</v>
      </c>
      <c r="AA225" s="172"/>
      <c r="AB225" s="172" t="s">
        <v>57</v>
      </c>
      <c r="AC225" s="172" t="s">
        <v>58</v>
      </c>
      <c r="AD225" s="176"/>
      <c r="AE225" s="176"/>
      <c r="AF225" s="176"/>
      <c r="AG225" s="176"/>
      <c r="AH225" s="177"/>
      <c r="AI225" s="177"/>
      <c r="AJ225" s="178"/>
      <c r="AK225" s="177"/>
      <c r="AL225" s="177"/>
      <c r="AM225" s="193"/>
      <c r="AN225" s="193"/>
      <c r="AO225" s="193"/>
      <c r="AP225" s="193"/>
    </row>
    <row r="226" spans="1:42" s="181" customFormat="1" ht="13.8" x14ac:dyDescent="0.25">
      <c r="A226" s="172">
        <v>6030</v>
      </c>
      <c r="B226" s="172" t="s">
        <v>4185</v>
      </c>
      <c r="C226" s="172"/>
      <c r="D226" s="172" t="s">
        <v>4186</v>
      </c>
      <c r="E226" s="172" t="s">
        <v>4187</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273"/>
      <c r="Y226" s="172"/>
      <c r="Z226" s="172">
        <v>27.5</v>
      </c>
      <c r="AA226" s="172"/>
      <c r="AB226" s="172" t="s">
        <v>57</v>
      </c>
      <c r="AC226" s="172" t="s">
        <v>58</v>
      </c>
      <c r="AD226" s="176"/>
      <c r="AE226" s="176"/>
      <c r="AF226" s="176"/>
      <c r="AG226" s="176"/>
      <c r="AH226" s="177"/>
      <c r="AI226" s="177"/>
      <c r="AJ226" s="178"/>
      <c r="AK226" s="177"/>
      <c r="AL226" s="177"/>
      <c r="AM226" s="193"/>
      <c r="AN226" s="193"/>
      <c r="AO226" s="193"/>
      <c r="AP226" s="193"/>
    </row>
    <row r="227" spans="1:42" s="181" customFormat="1" ht="13.8" x14ac:dyDescent="0.25">
      <c r="A227" s="172">
        <v>6031</v>
      </c>
      <c r="B227" s="172" t="s">
        <v>4185</v>
      </c>
      <c r="C227" s="172"/>
      <c r="D227" s="172" t="s">
        <v>4186</v>
      </c>
      <c r="E227" s="172" t="s">
        <v>4187</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273"/>
      <c r="Y227" s="172"/>
      <c r="Z227" s="172">
        <v>45.8</v>
      </c>
      <c r="AA227" s="172"/>
      <c r="AB227" s="172" t="s">
        <v>57</v>
      </c>
      <c r="AC227" s="172" t="s">
        <v>58</v>
      </c>
      <c r="AD227" s="176"/>
      <c r="AE227" s="176"/>
      <c r="AF227" s="176"/>
      <c r="AG227" s="176"/>
      <c r="AH227" s="177"/>
      <c r="AI227" s="177"/>
      <c r="AJ227" s="178"/>
      <c r="AK227" s="177"/>
      <c r="AL227" s="177"/>
      <c r="AM227" s="193"/>
      <c r="AN227" s="193"/>
      <c r="AO227" s="193"/>
      <c r="AP227" s="193"/>
    </row>
    <row r="228" spans="1:42" s="181" customFormat="1" ht="13.8" x14ac:dyDescent="0.25">
      <c r="A228" s="172">
        <v>6032</v>
      </c>
      <c r="B228" s="172" t="s">
        <v>4185</v>
      </c>
      <c r="C228" s="172"/>
      <c r="D228" s="172" t="s">
        <v>4186</v>
      </c>
      <c r="E228" s="172" t="s">
        <v>4187</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273"/>
      <c r="Y228" s="172"/>
      <c r="Z228" s="172">
        <v>64.099999999999994</v>
      </c>
      <c r="AA228" s="172"/>
      <c r="AB228" s="172" t="s">
        <v>57</v>
      </c>
      <c r="AC228" s="172" t="s">
        <v>58</v>
      </c>
      <c r="AD228" s="176"/>
      <c r="AE228" s="176"/>
      <c r="AF228" s="176"/>
      <c r="AG228" s="176"/>
      <c r="AH228" s="177"/>
      <c r="AI228" s="177"/>
      <c r="AJ228" s="178"/>
      <c r="AK228" s="177"/>
      <c r="AL228" s="177"/>
      <c r="AM228" s="193"/>
      <c r="AN228" s="193"/>
      <c r="AO228" s="193"/>
      <c r="AP228" s="193"/>
    </row>
    <row r="229" spans="1:42" s="181" customFormat="1" ht="13.8" x14ac:dyDescent="0.25">
      <c r="A229" s="172">
        <v>6040</v>
      </c>
      <c r="B229" s="172" t="s">
        <v>4188</v>
      </c>
      <c r="C229" s="172"/>
      <c r="D229" s="172" t="s">
        <v>4189</v>
      </c>
      <c r="E229" s="172" t="s">
        <v>4183</v>
      </c>
      <c r="F229" s="172" t="s">
        <v>4177</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273"/>
      <c r="Y229" s="172"/>
      <c r="Z229" s="172">
        <v>40</v>
      </c>
      <c r="AA229" s="172"/>
      <c r="AB229" s="172" t="s">
        <v>57</v>
      </c>
      <c r="AC229" s="172" t="s">
        <v>58</v>
      </c>
      <c r="AD229" s="176"/>
      <c r="AE229" s="176"/>
      <c r="AF229" s="176"/>
      <c r="AG229" s="176"/>
      <c r="AH229" s="177"/>
      <c r="AI229" s="177"/>
      <c r="AJ229" s="178"/>
      <c r="AK229" s="177"/>
      <c r="AL229" s="177"/>
      <c r="AM229" s="193"/>
      <c r="AN229" s="193"/>
      <c r="AO229" s="193"/>
      <c r="AP229" s="193"/>
    </row>
    <row r="230" spans="1:42" s="181" customFormat="1" ht="13.8" x14ac:dyDescent="0.25">
      <c r="A230" s="172">
        <v>6050</v>
      </c>
      <c r="B230" s="172" t="s">
        <v>4190</v>
      </c>
      <c r="C230" s="172"/>
      <c r="D230" s="172" t="s">
        <v>4191</v>
      </c>
      <c r="E230" s="172" t="s">
        <v>4192</v>
      </c>
      <c r="F230" s="172" t="s">
        <v>4193</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273"/>
      <c r="Y230" s="172"/>
      <c r="Z230" s="172">
        <v>20</v>
      </c>
      <c r="AA230" s="172"/>
      <c r="AB230" s="172" t="s">
        <v>57</v>
      </c>
      <c r="AC230" s="172" t="s">
        <v>58</v>
      </c>
      <c r="AD230" s="176"/>
      <c r="AE230" s="176"/>
      <c r="AF230" s="176"/>
      <c r="AG230" s="176"/>
      <c r="AH230" s="177"/>
      <c r="AI230" s="177"/>
      <c r="AJ230" s="178"/>
      <c r="AK230" s="177"/>
      <c r="AL230" s="177"/>
      <c r="AM230" s="193"/>
      <c r="AN230" s="193"/>
      <c r="AO230" s="193"/>
      <c r="AP230" s="193"/>
    </row>
    <row r="231" spans="1:42" s="181" customFormat="1" ht="13.8" x14ac:dyDescent="0.25">
      <c r="A231" s="172">
        <v>6060</v>
      </c>
      <c r="B231" s="172" t="s">
        <v>4194</v>
      </c>
      <c r="C231" s="172"/>
      <c r="D231" s="172" t="s">
        <v>4195</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273"/>
      <c r="Y231" s="172"/>
      <c r="Z231" s="172">
        <v>100</v>
      </c>
      <c r="AA231" s="172"/>
      <c r="AB231" s="172" t="s">
        <v>57</v>
      </c>
      <c r="AC231" s="172" t="s">
        <v>58</v>
      </c>
      <c r="AD231" s="176"/>
      <c r="AE231" s="176"/>
      <c r="AF231" s="176"/>
      <c r="AG231" s="176"/>
      <c r="AH231" s="177"/>
      <c r="AI231" s="177"/>
      <c r="AJ231" s="178"/>
      <c r="AK231" s="177"/>
      <c r="AL231" s="177"/>
      <c r="AM231" s="193"/>
      <c r="AN231" s="193"/>
      <c r="AO231" s="193"/>
      <c r="AP231" s="193"/>
    </row>
    <row r="232" spans="1:42" s="181" customFormat="1" ht="13.8" x14ac:dyDescent="0.25">
      <c r="A232" s="172">
        <v>6061</v>
      </c>
      <c r="B232" s="172" t="s">
        <v>4196</v>
      </c>
      <c r="C232" s="172"/>
      <c r="D232" s="172" t="s">
        <v>4195</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273"/>
      <c r="Y232" s="172"/>
      <c r="Z232" s="172">
        <v>100</v>
      </c>
      <c r="AA232" s="172"/>
      <c r="AB232" s="172" t="s">
        <v>57</v>
      </c>
      <c r="AC232" s="172" t="s">
        <v>58</v>
      </c>
      <c r="AD232" s="176"/>
      <c r="AE232" s="176"/>
      <c r="AF232" s="176"/>
      <c r="AG232" s="176"/>
      <c r="AH232" s="177"/>
      <c r="AI232" s="177"/>
      <c r="AJ232" s="178"/>
      <c r="AK232" s="177"/>
      <c r="AL232" s="177"/>
      <c r="AM232" s="193"/>
      <c r="AN232" s="193"/>
      <c r="AO232" s="193"/>
      <c r="AP232" s="193"/>
    </row>
    <row r="233" spans="1:42" s="181" customFormat="1" ht="13.8" x14ac:dyDescent="0.25">
      <c r="A233" s="172">
        <v>6070</v>
      </c>
      <c r="B233" s="172" t="s">
        <v>4197</v>
      </c>
      <c r="C233" s="172"/>
      <c r="D233" s="172" t="s">
        <v>4198</v>
      </c>
      <c r="E233" s="172" t="s">
        <v>4192</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273"/>
      <c r="Y233" s="172"/>
      <c r="Z233" s="172">
        <v>100</v>
      </c>
      <c r="AA233" s="172"/>
      <c r="AB233" s="172" t="s">
        <v>57</v>
      </c>
      <c r="AC233" s="172" t="s">
        <v>58</v>
      </c>
      <c r="AD233" s="176"/>
      <c r="AE233" s="176"/>
      <c r="AF233" s="176"/>
      <c r="AG233" s="176"/>
      <c r="AH233" s="177"/>
      <c r="AI233" s="177"/>
      <c r="AJ233" s="178"/>
      <c r="AK233" s="177"/>
      <c r="AL233" s="177"/>
      <c r="AM233" s="193"/>
      <c r="AN233" s="193"/>
      <c r="AO233" s="193"/>
      <c r="AP233" s="193"/>
    </row>
    <row r="234" spans="1:42" s="181" customFormat="1" ht="13.8" x14ac:dyDescent="0.25">
      <c r="A234" s="172">
        <v>6080</v>
      </c>
      <c r="B234" s="172" t="s">
        <v>4199</v>
      </c>
      <c r="C234" s="172"/>
      <c r="D234" s="172" t="s">
        <v>4200</v>
      </c>
      <c r="E234" s="172" t="s">
        <v>660</v>
      </c>
      <c r="F234" s="172" t="s">
        <v>4201</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273"/>
      <c r="Y234" s="172"/>
      <c r="Z234" s="172">
        <v>200</v>
      </c>
      <c r="AA234" s="172"/>
      <c r="AB234" s="172" t="s">
        <v>57</v>
      </c>
      <c r="AC234" s="172" t="s">
        <v>58</v>
      </c>
      <c r="AD234" s="176"/>
      <c r="AE234" s="176"/>
      <c r="AF234" s="176"/>
      <c r="AG234" s="176"/>
      <c r="AH234" s="177"/>
      <c r="AI234" s="177"/>
      <c r="AJ234" s="178"/>
      <c r="AK234" s="177"/>
      <c r="AL234" s="177"/>
      <c r="AM234" s="193"/>
      <c r="AN234" s="193"/>
      <c r="AO234" s="193"/>
      <c r="AP234" s="193"/>
    </row>
    <row r="235" spans="1:42" s="181" customFormat="1" ht="13.8" x14ac:dyDescent="0.25">
      <c r="A235" s="172">
        <v>6090</v>
      </c>
      <c r="B235" s="172" t="s">
        <v>4202</v>
      </c>
      <c r="C235" s="172"/>
      <c r="D235" s="172" t="s">
        <v>4203</v>
      </c>
      <c r="E235" s="172" t="s">
        <v>4192</v>
      </c>
      <c r="F235" s="172" t="s">
        <v>4201</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273"/>
      <c r="Y235" s="172"/>
      <c r="Z235" s="172">
        <v>50</v>
      </c>
      <c r="AA235" s="172"/>
      <c r="AB235" s="172" t="s">
        <v>57</v>
      </c>
      <c r="AC235" s="172" t="s">
        <v>58</v>
      </c>
      <c r="AD235" s="176"/>
      <c r="AE235" s="176"/>
      <c r="AF235" s="176"/>
      <c r="AG235" s="176"/>
      <c r="AH235" s="177"/>
      <c r="AI235" s="177"/>
      <c r="AJ235" s="178"/>
      <c r="AK235" s="177"/>
      <c r="AL235" s="177"/>
      <c r="AM235" s="193"/>
      <c r="AN235" s="193"/>
      <c r="AO235" s="193"/>
      <c r="AP235" s="193"/>
    </row>
    <row r="236" spans="1:42" s="181" customFormat="1" ht="13.8" x14ac:dyDescent="0.25">
      <c r="A236" s="172">
        <v>6100</v>
      </c>
      <c r="B236" s="172" t="s">
        <v>4204</v>
      </c>
      <c r="C236" s="172"/>
      <c r="D236" s="172" t="s">
        <v>4205</v>
      </c>
      <c r="E236" s="172" t="s">
        <v>4201</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273"/>
      <c r="Y236" s="172"/>
      <c r="Z236" s="172">
        <v>50</v>
      </c>
      <c r="AA236" s="172"/>
      <c r="AB236" s="172" t="s">
        <v>57</v>
      </c>
      <c r="AC236" s="172" t="s">
        <v>58</v>
      </c>
      <c r="AD236" s="176"/>
      <c r="AE236" s="176"/>
      <c r="AF236" s="176"/>
      <c r="AG236" s="176"/>
      <c r="AH236" s="177"/>
      <c r="AI236" s="177"/>
      <c r="AJ236" s="178"/>
      <c r="AK236" s="177"/>
      <c r="AL236" s="177"/>
      <c r="AM236" s="193"/>
      <c r="AN236" s="193"/>
      <c r="AO236" s="193"/>
      <c r="AP236" s="193"/>
    </row>
    <row r="237" spans="1:42" s="181" customFormat="1" ht="13.8" x14ac:dyDescent="0.25">
      <c r="A237" s="172">
        <v>6110</v>
      </c>
      <c r="B237" s="172" t="s">
        <v>4206</v>
      </c>
      <c r="C237" s="172"/>
      <c r="D237" s="172" t="s">
        <v>4207</v>
      </c>
      <c r="E237" s="172" t="s">
        <v>660</v>
      </c>
      <c r="F237" s="172" t="s">
        <v>4193</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273"/>
      <c r="Y237" s="172"/>
      <c r="Z237" s="172">
        <v>0.03</v>
      </c>
      <c r="AA237" s="172"/>
      <c r="AB237" s="172" t="s">
        <v>57</v>
      </c>
      <c r="AC237" s="172" t="s">
        <v>58</v>
      </c>
      <c r="AD237" s="176"/>
      <c r="AE237" s="176"/>
      <c r="AF237" s="176"/>
      <c r="AG237" s="176"/>
      <c r="AH237" s="177"/>
      <c r="AI237" s="177"/>
      <c r="AJ237" s="178"/>
      <c r="AK237" s="177"/>
      <c r="AL237" s="177"/>
      <c r="AM237" s="193"/>
      <c r="AN237" s="193"/>
      <c r="AO237" s="193"/>
      <c r="AP237" s="193"/>
    </row>
    <row r="238" spans="1:42" x14ac:dyDescent="0.25">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3051</v>
      </c>
      <c r="J238" s="205" t="str">
        <f>IF(AND(A238&lt;&gt;"",ISNUMBER(A238)),VLOOKUP(A238,Studies!A:BR,6,FALSE),"")</f>
        <v>Plasma</v>
      </c>
      <c r="K238" s="43">
        <v>0.76900000000000002</v>
      </c>
      <c r="L238" s="187" t="s">
        <v>2677</v>
      </c>
      <c r="M238" s="76" t="s">
        <v>4212</v>
      </c>
      <c r="N238" s="201" t="s">
        <v>4092</v>
      </c>
      <c r="O238" s="52">
        <v>0.79</v>
      </c>
      <c r="P238" s="52" t="s">
        <v>2677</v>
      </c>
      <c r="Q238" s="84" t="s">
        <v>4216</v>
      </c>
      <c r="R238" s="84" t="s">
        <v>4092</v>
      </c>
      <c r="S238" s="38">
        <v>0</v>
      </c>
      <c r="T238" s="39" t="s">
        <v>935</v>
      </c>
      <c r="U238" s="40">
        <f>Studies!N1296</f>
        <v>228</v>
      </c>
      <c r="V238" s="41">
        <v>660</v>
      </c>
      <c r="W238" s="42" t="s">
        <v>59</v>
      </c>
      <c r="X238" s="202">
        <v>1</v>
      </c>
      <c r="Z238" s="176">
        <v>2</v>
      </c>
      <c r="AA238" s="180"/>
      <c r="AB238" s="180" t="s">
        <v>57</v>
      </c>
      <c r="AC238" s="176" t="s">
        <v>58</v>
      </c>
      <c r="AD238" s="176" t="s">
        <v>4231</v>
      </c>
      <c r="AE238" s="176" t="s">
        <v>59</v>
      </c>
      <c r="AF238" s="176" t="s">
        <v>4230</v>
      </c>
    </row>
    <row r="239" spans="1:42" x14ac:dyDescent="0.25">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3051</v>
      </c>
      <c r="J239" s="205" t="str">
        <f>IF(AND(A239&lt;&gt;"",ISNUMBER(A239)),VLOOKUP(A239,Studies!A:BR,6,FALSE),"")</f>
        <v>Plasma</v>
      </c>
      <c r="K239" s="43">
        <v>0.39800000000000002</v>
      </c>
      <c r="L239" s="187" t="s">
        <v>2677</v>
      </c>
      <c r="M239" s="76" t="s">
        <v>4213</v>
      </c>
      <c r="N239" s="201" t="s">
        <v>4092</v>
      </c>
      <c r="O239" s="52">
        <v>0.51600000000000001</v>
      </c>
      <c r="P239" s="52" t="s">
        <v>2677</v>
      </c>
      <c r="Q239" s="84" t="s">
        <v>4217</v>
      </c>
      <c r="R239" s="84" t="s">
        <v>4092</v>
      </c>
      <c r="S239" s="182">
        <v>0</v>
      </c>
      <c r="T239" s="183" t="s">
        <v>935</v>
      </c>
      <c r="U239" s="184">
        <f>Studies!N1297</f>
        <v>228</v>
      </c>
      <c r="V239" s="41">
        <v>660</v>
      </c>
      <c r="W239" s="42" t="s">
        <v>59</v>
      </c>
      <c r="X239" s="202">
        <v>1</v>
      </c>
      <c r="Z239" s="176">
        <v>10</v>
      </c>
      <c r="AA239" s="180"/>
      <c r="AB239" s="180" t="s">
        <v>57</v>
      </c>
      <c r="AC239" s="176" t="s">
        <v>58</v>
      </c>
      <c r="AD239" s="176" t="s">
        <v>4231</v>
      </c>
      <c r="AE239" s="176" t="s">
        <v>59</v>
      </c>
      <c r="AF239" s="176" t="s">
        <v>4230</v>
      </c>
    </row>
    <row r="240" spans="1:42" x14ac:dyDescent="0.25">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3051</v>
      </c>
      <c r="J240" s="205" t="str">
        <f>IF(AND(A240&lt;&gt;"",ISNUMBER(A240)),VLOOKUP(A240,Studies!A:BR,6,FALSE),"")</f>
        <v>Plasma</v>
      </c>
      <c r="K240" s="43">
        <v>9.1600000000000001E-2</v>
      </c>
      <c r="L240" s="187" t="s">
        <v>2677</v>
      </c>
      <c r="M240" s="76" t="s">
        <v>4214</v>
      </c>
      <c r="N240" s="201" t="s">
        <v>4092</v>
      </c>
      <c r="O240" s="52">
        <v>0.14899999999999999</v>
      </c>
      <c r="P240" s="52" t="s">
        <v>2677</v>
      </c>
      <c r="Q240" s="84" t="s">
        <v>4218</v>
      </c>
      <c r="R240" s="84" t="s">
        <v>4092</v>
      </c>
      <c r="S240" s="182">
        <v>0</v>
      </c>
      <c r="T240" s="183" t="s">
        <v>935</v>
      </c>
      <c r="U240" s="184">
        <f>Studies!N1298</f>
        <v>660</v>
      </c>
      <c r="V240" s="41" t="s">
        <v>935</v>
      </c>
      <c r="W240" s="42" t="s">
        <v>59</v>
      </c>
      <c r="X240" s="202">
        <v>1</v>
      </c>
      <c r="Z240" s="176" t="s">
        <v>4247</v>
      </c>
      <c r="AA240" s="180"/>
      <c r="AB240" s="180" t="s">
        <v>57</v>
      </c>
      <c r="AC240" s="176" t="s">
        <v>58</v>
      </c>
      <c r="AD240" s="176" t="s">
        <v>4270</v>
      </c>
      <c r="AE240" s="176" t="s">
        <v>59</v>
      </c>
      <c r="AF240" s="176" t="s">
        <v>4246</v>
      </c>
    </row>
    <row r="241" spans="1:39" x14ac:dyDescent="0.25">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3051</v>
      </c>
      <c r="J241" s="205" t="str">
        <f>IF(AND(A241&lt;&gt;"",ISNUMBER(A241)),VLOOKUP(A241,Studies!A:BR,6,FALSE),"")</f>
        <v>Plasma</v>
      </c>
      <c r="K241" s="43">
        <v>8.5900000000000004E-2</v>
      </c>
      <c r="L241" s="187" t="s">
        <v>2677</v>
      </c>
      <c r="M241" s="76" t="s">
        <v>4215</v>
      </c>
      <c r="N241" s="201" t="s">
        <v>4092</v>
      </c>
      <c r="O241" s="52">
        <v>0.13900000000000001</v>
      </c>
      <c r="P241" s="52" t="s">
        <v>2677</v>
      </c>
      <c r="Q241" s="84" t="s">
        <v>4219</v>
      </c>
      <c r="R241" s="84" t="s">
        <v>4092</v>
      </c>
      <c r="S241" s="182">
        <v>0</v>
      </c>
      <c r="T241" s="183" t="s">
        <v>935</v>
      </c>
      <c r="U241" s="184">
        <f>Studies!N1299</f>
        <v>660</v>
      </c>
      <c r="V241" s="41" t="s">
        <v>935</v>
      </c>
      <c r="W241" s="42" t="s">
        <v>59</v>
      </c>
      <c r="X241" s="202">
        <v>1</v>
      </c>
      <c r="Z241" s="176" t="s">
        <v>4248</v>
      </c>
      <c r="AA241" s="180"/>
      <c r="AB241" s="180" t="s">
        <v>57</v>
      </c>
      <c r="AC241" s="176" t="s">
        <v>58</v>
      </c>
      <c r="AD241" s="176" t="s">
        <v>4271</v>
      </c>
      <c r="AE241" s="176" t="s">
        <v>59</v>
      </c>
      <c r="AF241" s="176" t="s">
        <v>4245</v>
      </c>
    </row>
    <row r="242" spans="1:39" x14ac:dyDescent="0.25">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3051</v>
      </c>
      <c r="J242" s="205" t="str">
        <f>IF(AND(A242&lt;&gt;"",ISNUMBER(A242)),VLOOKUP(A242,Studies!A:BR,6,FALSE),"")</f>
        <v>Plasma</v>
      </c>
      <c r="K242" s="43">
        <f>1/2</f>
        <v>0.5</v>
      </c>
      <c r="L242" s="187" t="s">
        <v>2677</v>
      </c>
      <c r="S242" s="38">
        <v>0</v>
      </c>
      <c r="T242" s="39">
        <v>10</v>
      </c>
      <c r="U242" s="40">
        <v>336</v>
      </c>
      <c r="V242" s="41">
        <f>U242+10</f>
        <v>346</v>
      </c>
      <c r="W242" s="186" t="s">
        <v>59</v>
      </c>
      <c r="X242" s="202">
        <v>1</v>
      </c>
      <c r="Y242" s="181" t="s">
        <v>4234</v>
      </c>
      <c r="Z242" s="22">
        <v>10</v>
      </c>
      <c r="AB242" s="180" t="s">
        <v>57</v>
      </c>
      <c r="AC242" s="176" t="s">
        <v>58</v>
      </c>
      <c r="AD242" s="22" t="s">
        <v>2474</v>
      </c>
      <c r="AE242" s="22" t="s">
        <v>59</v>
      </c>
      <c r="AF242" s="176" t="s">
        <v>3020</v>
      </c>
      <c r="AI242" s="177" t="s">
        <v>4227</v>
      </c>
    </row>
    <row r="243" spans="1:39" x14ac:dyDescent="0.25">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3051</v>
      </c>
      <c r="J243" s="205" t="str">
        <f>IF(AND(A243&lt;&gt;"",ISNUMBER(A243)),VLOOKUP(A243,Studies!A:BR,6,FALSE),"")</f>
        <v>Plasma</v>
      </c>
      <c r="K243" s="43">
        <f>1/2.6</f>
        <v>0.38461538461538458</v>
      </c>
      <c r="L243" s="187" t="s">
        <v>2677</v>
      </c>
      <c r="S243" s="182">
        <v>0</v>
      </c>
      <c r="T243" s="183">
        <v>10</v>
      </c>
      <c r="U243" s="184">
        <v>336</v>
      </c>
      <c r="V243" s="185">
        <f t="shared" ref="V243:V244" si="6">U243+10</f>
        <v>346</v>
      </c>
      <c r="W243" s="186" t="s">
        <v>59</v>
      </c>
      <c r="X243" s="202">
        <v>1</v>
      </c>
      <c r="Y243" s="181" t="s">
        <v>4234</v>
      </c>
      <c r="Z243" s="22">
        <v>20</v>
      </c>
      <c r="AA243" s="137"/>
      <c r="AB243" s="180" t="s">
        <v>57</v>
      </c>
      <c r="AC243" s="176" t="s">
        <v>58</v>
      </c>
      <c r="AD243" s="176" t="s">
        <v>2474</v>
      </c>
      <c r="AE243" s="136" t="s">
        <v>59</v>
      </c>
      <c r="AF243" s="176" t="s">
        <v>3020</v>
      </c>
      <c r="AH243" s="174"/>
      <c r="AI243" s="177" t="s">
        <v>4227</v>
      </c>
      <c r="AJ243" s="178"/>
      <c r="AK243" s="178"/>
      <c r="AL243" s="178"/>
    </row>
    <row r="244" spans="1:39" x14ac:dyDescent="0.25">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3051</v>
      </c>
      <c r="J244" s="205" t="str">
        <f>IF(AND(A244&lt;&gt;"",ISNUMBER(A244)),VLOOKUP(A244,Studies!A:BR,6,FALSE),"")</f>
        <v>Plasma</v>
      </c>
      <c r="K244" s="43">
        <f>1/4</f>
        <v>0.25</v>
      </c>
      <c r="L244" s="187" t="s">
        <v>2677</v>
      </c>
      <c r="S244" s="182">
        <v>0</v>
      </c>
      <c r="T244" s="183">
        <v>10</v>
      </c>
      <c r="U244" s="184">
        <v>336</v>
      </c>
      <c r="V244" s="185">
        <f t="shared" si="6"/>
        <v>346</v>
      </c>
      <c r="W244" s="186" t="s">
        <v>59</v>
      </c>
      <c r="X244" s="202">
        <v>1</v>
      </c>
      <c r="Y244" s="181" t="s">
        <v>4234</v>
      </c>
      <c r="Z244" s="22">
        <v>100</v>
      </c>
      <c r="AA244" s="137"/>
      <c r="AB244" s="137" t="s">
        <v>57</v>
      </c>
      <c r="AC244" s="176" t="s">
        <v>58</v>
      </c>
      <c r="AD244" s="176" t="s">
        <v>2474</v>
      </c>
      <c r="AE244" s="136" t="s">
        <v>59</v>
      </c>
      <c r="AF244" s="176" t="s">
        <v>3020</v>
      </c>
      <c r="AH244" s="174"/>
      <c r="AI244" s="177" t="s">
        <v>4227</v>
      </c>
      <c r="AJ244" s="178"/>
      <c r="AK244" s="178"/>
      <c r="AL244" s="178"/>
    </row>
    <row r="245" spans="1:39" x14ac:dyDescent="0.25">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3051</v>
      </c>
      <c r="J245" s="205" t="str">
        <f>IF(AND(A245&lt;&gt;"",ISNUMBER(A245)),VLOOKUP(A245,Studies!A:BR,6,FALSE),"")</f>
        <v>Plasma</v>
      </c>
      <c r="K245" s="43">
        <v>0.14099999999999999</v>
      </c>
      <c r="L245" s="43" t="s">
        <v>2677</v>
      </c>
      <c r="M245" s="76">
        <v>28.8</v>
      </c>
      <c r="N245" s="76" t="s">
        <v>4267</v>
      </c>
      <c r="O245" s="52">
        <v>0.13800000000000001</v>
      </c>
      <c r="P245" s="52" t="s">
        <v>2677</v>
      </c>
      <c r="Q245" s="84">
        <v>20.8</v>
      </c>
      <c r="R245" s="84" t="s">
        <v>4267</v>
      </c>
      <c r="S245" s="38">
        <v>0</v>
      </c>
      <c r="T245" s="39" t="s">
        <v>935</v>
      </c>
      <c r="U245" s="40">
        <v>168</v>
      </c>
      <c r="V245" s="41" t="s">
        <v>935</v>
      </c>
      <c r="W245" s="42" t="s">
        <v>59</v>
      </c>
      <c r="X245" s="202">
        <v>1</v>
      </c>
      <c r="Y245" s="181" t="s">
        <v>4256</v>
      </c>
      <c r="Z245" s="22">
        <v>600</v>
      </c>
      <c r="AA245" s="137"/>
      <c r="AB245" s="137" t="s">
        <v>57</v>
      </c>
      <c r="AC245" s="176" t="s">
        <v>58</v>
      </c>
      <c r="AD245" s="176" t="s">
        <v>4265</v>
      </c>
      <c r="AE245" s="136" t="s">
        <v>59</v>
      </c>
      <c r="AF245" s="136" t="s">
        <v>4268</v>
      </c>
      <c r="AH245" s="174"/>
      <c r="AJ245" s="178"/>
      <c r="AK245" s="178"/>
      <c r="AL245" s="178"/>
    </row>
    <row r="246" spans="1:39" x14ac:dyDescent="0.25">
      <c r="A246" s="30">
        <v>1392</v>
      </c>
      <c r="B246" s="204" t="str">
        <f>IF(AND(A246&lt;&gt;"",ISNUMBER(A246)),VLOOKUP(A246,Studies!A:BR,2,FALSE),"")</f>
        <v>Ahonen 1997</v>
      </c>
      <c r="C246" s="204" t="str">
        <f>IF(AND(A246&lt;&gt;"",ISNUMBER(A246)),VLOOKUP(A246,Studies!A:BR,3,FALSE),"")</f>
        <v>https://pubmed.ncbi.nlm.nih.gov/9049584/</v>
      </c>
      <c r="D246" s="204" t="str">
        <f>IF(AND(A246&lt;&gt;"",ISNUMBER(A246)),VLOOKUP(A246,Studies!A:BR,4,FALSE),"")</f>
        <v>Midazolam with perpetrator fluconazole i.v</v>
      </c>
      <c r="E246" s="139" t="str">
        <f>IF(AND(A246&lt;&gt;"",ISNUMBER(A246)),VLOOKUP(A246,Studies!A:BR,5,FALSE),"")</f>
        <v>Midazolam</v>
      </c>
      <c r="F246" s="42" t="s">
        <v>1146</v>
      </c>
      <c r="G246" s="205" t="str">
        <f>IF(AND(A246&lt;&gt;"",ISNUMBER(A246)),VLOOKUP(A246,Studies!A:BR,13,FALSE),"")</f>
        <v>PO</v>
      </c>
      <c r="H246" s="68" t="s">
        <v>77</v>
      </c>
      <c r="I246" s="138" t="s">
        <v>4362</v>
      </c>
      <c r="J246" s="205" t="str">
        <f>IF(AND(A246&lt;&gt;"",ISNUMBER(A246)),VLOOKUP(A246,Studies!A:BR,6,FALSE),"")</f>
        <v>Plasma</v>
      </c>
      <c r="K246" s="43">
        <v>3.08</v>
      </c>
      <c r="L246" s="43" t="s">
        <v>1099</v>
      </c>
      <c r="O246" s="52">
        <v>1.786</v>
      </c>
      <c r="P246" s="52" t="s">
        <v>1099</v>
      </c>
      <c r="S246" s="38">
        <v>1</v>
      </c>
      <c r="T246" s="39">
        <v>18</v>
      </c>
      <c r="U246" s="40">
        <v>1</v>
      </c>
      <c r="V246" s="41">
        <v>18</v>
      </c>
      <c r="W246" s="42" t="s">
        <v>59</v>
      </c>
      <c r="Z246" s="22">
        <v>400</v>
      </c>
      <c r="AA246" s="137"/>
      <c r="AB246" s="137" t="s">
        <v>57</v>
      </c>
      <c r="AC246" s="176" t="s">
        <v>77</v>
      </c>
      <c r="AD246" s="176">
        <v>0</v>
      </c>
      <c r="AE246" s="136" t="s">
        <v>59</v>
      </c>
      <c r="AF246" s="136" t="s">
        <v>78</v>
      </c>
      <c r="AH246" s="174"/>
      <c r="AJ246" s="178">
        <v>60</v>
      </c>
      <c r="AK246" s="178"/>
      <c r="AL246" s="178"/>
      <c r="AM246" s="52" t="s">
        <v>61</v>
      </c>
    </row>
    <row r="247" spans="1:39" x14ac:dyDescent="0.25">
      <c r="A247" s="30">
        <v>1393</v>
      </c>
      <c r="B247" s="204" t="str">
        <f>IF(AND(A247&lt;&gt;"",ISNUMBER(A247)),VLOOKUP(A247,Studies!A:BR,2,FALSE),"")</f>
        <v>Ahonen 1997</v>
      </c>
      <c r="C247" s="204" t="str">
        <f>IF(AND(A247&lt;&gt;"",ISNUMBER(A247)),VLOOKUP(A247,Studies!A:BR,3,FALSE),"")</f>
        <v>https://pubmed.ncbi.nlm.nih.gov/9049584/</v>
      </c>
      <c r="D247" s="204" t="str">
        <f>IF(AND(A247&lt;&gt;"",ISNUMBER(A247)),VLOOKUP(A247,Studies!A:BR,4,FALSE),"")</f>
        <v>Midazolam with perpetrator fluconazole oral</v>
      </c>
      <c r="E247" s="139" t="str">
        <f>IF(AND(A247&lt;&gt;"",ISNUMBER(A247)),VLOOKUP(A247,Studies!A:BR,5,FALSE),"")</f>
        <v>Midazolam</v>
      </c>
      <c r="F247" s="186" t="s">
        <v>1146</v>
      </c>
      <c r="G247" s="205" t="str">
        <f>IF(AND(A247&lt;&gt;"",ISNUMBER(A247)),VLOOKUP(A247,Studies!A:BR,13,FALSE),"")</f>
        <v>PO</v>
      </c>
      <c r="H247" s="68" t="s">
        <v>58</v>
      </c>
      <c r="I247" s="138" t="s">
        <v>4362</v>
      </c>
      <c r="J247" s="205" t="str">
        <f>IF(AND(A247&lt;&gt;"",ISNUMBER(A247)),VLOOKUP(A247,Studies!A:BR,6,FALSE),"")</f>
        <v>Plasma</v>
      </c>
      <c r="K247" s="43">
        <v>3.41</v>
      </c>
      <c r="L247" s="187" t="s">
        <v>1099</v>
      </c>
      <c r="O247" s="52">
        <v>2.2959999999999998</v>
      </c>
      <c r="P247" s="193" t="s">
        <v>1099</v>
      </c>
      <c r="S247" s="38">
        <v>1</v>
      </c>
      <c r="T247" s="39">
        <v>18</v>
      </c>
      <c r="U247" s="40">
        <v>1</v>
      </c>
      <c r="V247" s="41">
        <v>18</v>
      </c>
      <c r="W247" s="186" t="s">
        <v>59</v>
      </c>
      <c r="Z247" s="22">
        <v>400</v>
      </c>
      <c r="AA247" s="137"/>
      <c r="AB247" s="137" t="s">
        <v>57</v>
      </c>
      <c r="AC247" s="176" t="s">
        <v>58</v>
      </c>
      <c r="AD247" s="27">
        <v>0</v>
      </c>
      <c r="AE247" s="136" t="s">
        <v>59</v>
      </c>
      <c r="AF247" s="136" t="s">
        <v>78</v>
      </c>
      <c r="AH247" s="174"/>
      <c r="AI247" s="177" t="s">
        <v>4348</v>
      </c>
      <c r="AJ247" s="178"/>
      <c r="AK247" s="178">
        <v>150</v>
      </c>
      <c r="AL247" s="178"/>
      <c r="AM247" s="52" t="s">
        <v>61</v>
      </c>
    </row>
    <row r="248" spans="1:39" x14ac:dyDescent="0.25">
      <c r="A248" s="30">
        <v>1394</v>
      </c>
      <c r="B248" s="204" t="str">
        <f>IF(AND(A248&lt;&gt;"",ISNUMBER(A248)),VLOOKUP(A248,Studies!A:BR,2,FALSE),"")</f>
        <v>Varhe 1996c</v>
      </c>
      <c r="C248" s="204" t="str">
        <f>IF(AND(A248&lt;&gt;"",ISNUMBER(A248)),VLOOKUP(A248,Studies!A:BR,3,FALSE),"")</f>
        <v>https://pubmed.ncbi.nlm.nih.gov/8904618/</v>
      </c>
      <c r="D248" s="204" t="str">
        <f>IF(AND(A248&lt;&gt;"",ISNUMBER(A248)),VLOOKUP(A248,Studies!A:BR,4,FALSE),"")</f>
        <v xml:space="preserve">Triazolam with perpetrator fluconazole 50mg </v>
      </c>
      <c r="E248" s="139" t="str">
        <f>IF(AND(A248&lt;&gt;"",ISNUMBER(A248)),VLOOKUP(A248,Studies!A:BR,5,FALSE),"")</f>
        <v>Triazolam</v>
      </c>
      <c r="F248" s="186" t="s">
        <v>1146</v>
      </c>
      <c r="G248" s="205" t="str">
        <f>IF(AND(A248&lt;&gt;"",ISNUMBER(A248)),VLOOKUP(A248,Studies!A:BR,13,FALSE),"")</f>
        <v>PO</v>
      </c>
      <c r="H248" s="138" t="s">
        <v>58</v>
      </c>
      <c r="I248" s="138" t="s">
        <v>4362</v>
      </c>
      <c r="J248" s="205" t="str">
        <f>IF(AND(A248&lt;&gt;"",ISNUMBER(A248)),VLOOKUP(A248,Studies!A:BR,6,FALSE),"")</f>
        <v>Plasma</v>
      </c>
      <c r="K248" s="43">
        <v>1.587</v>
      </c>
      <c r="L248" s="187" t="s">
        <v>1099</v>
      </c>
      <c r="O248" s="52">
        <v>1.4670000000000001</v>
      </c>
      <c r="P248" s="193" t="s">
        <v>1099</v>
      </c>
      <c r="S248" s="38">
        <v>73</v>
      </c>
      <c r="T248" s="39">
        <v>92</v>
      </c>
      <c r="U248" s="40">
        <v>73</v>
      </c>
      <c r="V248" s="41">
        <v>92</v>
      </c>
      <c r="W248" s="186" t="s">
        <v>59</v>
      </c>
      <c r="Z248" s="22">
        <v>50</v>
      </c>
      <c r="AA248" s="137"/>
      <c r="AB248" s="137" t="s">
        <v>57</v>
      </c>
      <c r="AC248" s="176" t="s">
        <v>58</v>
      </c>
      <c r="AD248" s="176" t="s">
        <v>830</v>
      </c>
      <c r="AE248" s="136" t="s">
        <v>59</v>
      </c>
      <c r="AF248" s="136" t="s">
        <v>4337</v>
      </c>
      <c r="AG248" s="176" t="s">
        <v>4356</v>
      </c>
      <c r="AH248" s="174"/>
      <c r="AI248" s="177" t="s">
        <v>4348</v>
      </c>
      <c r="AJ248" s="178"/>
      <c r="AK248" s="178">
        <v>150</v>
      </c>
      <c r="AL248" s="178"/>
      <c r="AM248" s="193" t="s">
        <v>61</v>
      </c>
    </row>
    <row r="249" spans="1:39" x14ac:dyDescent="0.25">
      <c r="A249" s="30">
        <v>1395</v>
      </c>
      <c r="B249" s="204" t="str">
        <f>IF(AND(A249&lt;&gt;"",ISNUMBER(A249)),VLOOKUP(A249,Studies!A:BR,2,FALSE),"")</f>
        <v>Varhe 1996c</v>
      </c>
      <c r="C249" s="204" t="str">
        <f>IF(AND(A249&lt;&gt;"",ISNUMBER(A249)),VLOOKUP(A249,Studies!A:BR,3,FALSE),"")</f>
        <v>https://pubmed.ncbi.nlm.nih.gov/8904618/</v>
      </c>
      <c r="D249" s="204" t="str">
        <f>IF(AND(A249&lt;&gt;"",ISNUMBER(A249)),VLOOKUP(A249,Studies!A:BR,4,FALSE),"")</f>
        <v xml:space="preserve">Triazolam with perpetrator fluconazole 100mg </v>
      </c>
      <c r="E249" s="139" t="str">
        <f>IF(AND(A249&lt;&gt;"",ISNUMBER(A249)),VLOOKUP(A249,Studies!A:BR,5,FALSE),"")</f>
        <v>Triazolam</v>
      </c>
      <c r="F249" s="186" t="s">
        <v>1146</v>
      </c>
      <c r="G249" s="205" t="str">
        <f>IF(AND(A249&lt;&gt;"",ISNUMBER(A249)),VLOOKUP(A249,Studies!A:BR,13,FALSE),"")</f>
        <v>PO</v>
      </c>
      <c r="H249" s="138" t="s">
        <v>58</v>
      </c>
      <c r="I249" s="138" t="s">
        <v>4362</v>
      </c>
      <c r="J249" s="205" t="str">
        <f>IF(AND(A249&lt;&gt;"",ISNUMBER(A249)),VLOOKUP(A249,Studies!A:BR,6,FALSE),"")</f>
        <v>Plasma</v>
      </c>
      <c r="K249" s="43">
        <v>1.99</v>
      </c>
      <c r="L249" s="187" t="s">
        <v>1099</v>
      </c>
      <c r="O249" s="52">
        <v>1.4</v>
      </c>
      <c r="P249" s="193" t="s">
        <v>1099</v>
      </c>
      <c r="S249" s="38">
        <v>73</v>
      </c>
      <c r="T249" s="183">
        <v>92</v>
      </c>
      <c r="U249" s="184">
        <v>73</v>
      </c>
      <c r="V249" s="185">
        <v>92</v>
      </c>
      <c r="W249" s="186" t="s">
        <v>59</v>
      </c>
      <c r="Z249" s="22">
        <v>100</v>
      </c>
      <c r="AA249" s="137"/>
      <c r="AB249" s="137" t="s">
        <v>57</v>
      </c>
      <c r="AC249" s="176" t="s">
        <v>58</v>
      </c>
      <c r="AD249" s="176" t="s">
        <v>4354</v>
      </c>
      <c r="AE249" s="136" t="s">
        <v>59</v>
      </c>
      <c r="AF249" s="136" t="s">
        <v>4337</v>
      </c>
      <c r="AG249" s="176" t="s">
        <v>4356</v>
      </c>
      <c r="AH249" s="174"/>
      <c r="AI249" s="177" t="s">
        <v>4348</v>
      </c>
      <c r="AJ249" s="178"/>
      <c r="AK249" s="178">
        <v>150</v>
      </c>
      <c r="AL249" s="178"/>
      <c r="AM249" s="193" t="s">
        <v>61</v>
      </c>
    </row>
    <row r="250" spans="1:39" x14ac:dyDescent="0.25">
      <c r="A250" s="30">
        <v>1396</v>
      </c>
      <c r="B250" s="204" t="str">
        <f>IF(AND(A250&lt;&gt;"",ISNUMBER(A250)),VLOOKUP(A250,Studies!A:BR,2,FALSE),"")</f>
        <v>Varhe 1996c</v>
      </c>
      <c r="C250" s="204" t="str">
        <f>IF(AND(A250&lt;&gt;"",ISNUMBER(A250)),VLOOKUP(A250,Studies!A:BR,3,FALSE),"")</f>
        <v>https://pubmed.ncbi.nlm.nih.gov/8904618/</v>
      </c>
      <c r="D250" s="204" t="str">
        <f>IF(AND(A250&lt;&gt;"",ISNUMBER(A250)),VLOOKUP(A250,Studies!A:BR,4,FALSE),"")</f>
        <v xml:space="preserve">Triazolam with perpetrator fluconazole 200mg </v>
      </c>
      <c r="E250" s="139" t="str">
        <f>IF(AND(A250&lt;&gt;"",ISNUMBER(A250)),VLOOKUP(A250,Studies!A:BR,5,FALSE),"")</f>
        <v>Triazolam</v>
      </c>
      <c r="F250" s="186" t="s">
        <v>1146</v>
      </c>
      <c r="G250" s="205" t="str">
        <f>IF(AND(A250&lt;&gt;"",ISNUMBER(A250)),VLOOKUP(A250,Studies!A:BR,13,FALSE),"")</f>
        <v>PO</v>
      </c>
      <c r="H250" s="138" t="s">
        <v>58</v>
      </c>
      <c r="I250" s="138" t="s">
        <v>4362</v>
      </c>
      <c r="J250" s="205" t="str">
        <f>IF(AND(A250&lt;&gt;"",ISNUMBER(A250)),VLOOKUP(A250,Studies!A:BR,6,FALSE),"")</f>
        <v>Plasma</v>
      </c>
      <c r="K250" s="43">
        <v>3.6520000000000001</v>
      </c>
      <c r="L250" s="187" t="s">
        <v>1099</v>
      </c>
      <c r="O250" s="52">
        <v>2.33</v>
      </c>
      <c r="P250" s="193" t="s">
        <v>1099</v>
      </c>
      <c r="S250" s="38">
        <v>73</v>
      </c>
      <c r="T250" s="183">
        <v>92</v>
      </c>
      <c r="U250" s="184">
        <v>73</v>
      </c>
      <c r="V250" s="185">
        <v>92</v>
      </c>
      <c r="W250" s="186" t="s">
        <v>59</v>
      </c>
      <c r="Z250" s="22">
        <v>200</v>
      </c>
      <c r="AA250" s="137"/>
      <c r="AB250" s="137" t="s">
        <v>57</v>
      </c>
      <c r="AC250" s="176" t="s">
        <v>58</v>
      </c>
      <c r="AD250" s="176" t="s">
        <v>4355</v>
      </c>
      <c r="AE250" s="136" t="s">
        <v>59</v>
      </c>
      <c r="AF250" s="136" t="s">
        <v>4337</v>
      </c>
      <c r="AG250" s="176" t="s">
        <v>4356</v>
      </c>
      <c r="AH250" s="174"/>
      <c r="AI250" s="177" t="s">
        <v>4348</v>
      </c>
      <c r="AJ250" s="178"/>
      <c r="AK250" s="178">
        <v>150</v>
      </c>
      <c r="AL250" s="178"/>
      <c r="AM250" s="193" t="s">
        <v>61</v>
      </c>
    </row>
    <row r="251" spans="1:39" x14ac:dyDescent="0.25">
      <c r="A251" s="30">
        <v>1398</v>
      </c>
      <c r="B251" s="204" t="str">
        <f>IF(AND(A251&lt;&gt;"",ISNUMBER(A251)),VLOOKUP(A251,Studies!A:BR,2,FALSE),"")</f>
        <v>Palkama 1998</v>
      </c>
      <c r="C251" s="204" t="str">
        <f>IF(AND(A251&lt;&gt;"",ISNUMBER(A251)),VLOOKUP(A251,Studies!A:BR,3,FALSE),"")</f>
        <v>https://pubmed.ncbi.nlm.nih.gov/9661572/</v>
      </c>
      <c r="D251" s="204" t="str">
        <f>IF(AND(A251&lt;&gt;"",ISNUMBER(A251)),VLOOKUP(A251,Studies!A:BR,4,FALSE),"")</f>
        <v>Alfentanil with perpetrator fluconazole i.v.</v>
      </c>
      <c r="E251" s="139" t="str">
        <f>IF(AND(A251&lt;&gt;"",ISNUMBER(A251)),VLOOKUP(A251,Studies!A:BR,5,FALSE),"")</f>
        <v>Alfentanil</v>
      </c>
      <c r="F251" s="186" t="s">
        <v>1146</v>
      </c>
      <c r="G251" s="205" t="str">
        <f>IF(AND(A251&lt;&gt;"",ISNUMBER(A251)),VLOOKUP(A251,Studies!A:BR,13,FALSE),"")</f>
        <v>IV</v>
      </c>
      <c r="H251" s="68" t="s">
        <v>77</v>
      </c>
      <c r="I251" s="138" t="s">
        <v>4362</v>
      </c>
      <c r="J251" s="205" t="str">
        <f>IF(AND(A251&lt;&gt;"",ISNUMBER(A251)),VLOOKUP(A251,Studies!A:BR,6,FALSE),"")</f>
        <v>Plasma</v>
      </c>
      <c r="K251" s="43">
        <v>2.0699999999999998</v>
      </c>
      <c r="L251" s="187" t="s">
        <v>1099</v>
      </c>
      <c r="O251" s="52">
        <v>1.2</v>
      </c>
      <c r="P251" s="193" t="s">
        <v>1099</v>
      </c>
      <c r="S251" s="38">
        <v>1</v>
      </c>
      <c r="T251" s="39">
        <v>11</v>
      </c>
      <c r="U251" s="40">
        <v>1</v>
      </c>
      <c r="V251" s="41">
        <v>11</v>
      </c>
      <c r="W251" s="42" t="s">
        <v>59</v>
      </c>
      <c r="Z251" s="22">
        <v>400</v>
      </c>
      <c r="AA251" s="137"/>
      <c r="AB251" s="137" t="s">
        <v>57</v>
      </c>
      <c r="AC251" s="176" t="s">
        <v>77</v>
      </c>
      <c r="AD251" s="176">
        <v>0</v>
      </c>
      <c r="AE251" s="136" t="s">
        <v>59</v>
      </c>
      <c r="AF251" s="136" t="s">
        <v>78</v>
      </c>
      <c r="AH251" s="174"/>
      <c r="AJ251" s="178"/>
      <c r="AK251" s="178"/>
      <c r="AL251" s="178"/>
    </row>
    <row r="252" spans="1:39" x14ac:dyDescent="0.25">
      <c r="A252" s="30">
        <v>1399</v>
      </c>
      <c r="B252" s="204" t="str">
        <f>IF(AND(A252&lt;&gt;"",ISNUMBER(A252)),VLOOKUP(A252,Studies!A:BR,2,FALSE),"")</f>
        <v>Palkama 1998</v>
      </c>
      <c r="C252" s="204" t="str">
        <f>IF(AND(A252&lt;&gt;"",ISNUMBER(A252)),VLOOKUP(A252,Studies!A:BR,3,FALSE),"")</f>
        <v>https://pubmed.ncbi.nlm.nih.gov/9661572/</v>
      </c>
      <c r="D252" s="204" t="str">
        <f>IF(AND(A252&lt;&gt;"",ISNUMBER(A252)),VLOOKUP(A252,Studies!A:BR,4,FALSE),"")</f>
        <v>Alfentanil with perpetrator fluconazole po</v>
      </c>
      <c r="E252" s="139" t="str">
        <f>IF(AND(A252&lt;&gt;"",ISNUMBER(A252)),VLOOKUP(A252,Studies!A:BR,5,FALSE),"")</f>
        <v>Alfentanil</v>
      </c>
      <c r="F252" s="186" t="s">
        <v>1146</v>
      </c>
      <c r="G252" s="205" t="str">
        <f>IF(AND(A252&lt;&gt;"",ISNUMBER(A252)),VLOOKUP(A252,Studies!A:BR,13,FALSE),"")</f>
        <v>IV</v>
      </c>
      <c r="H252" s="68" t="s">
        <v>58</v>
      </c>
      <c r="I252" s="138" t="s">
        <v>4362</v>
      </c>
      <c r="J252" s="205" t="str">
        <f>IF(AND(A252&lt;&gt;"",ISNUMBER(A252)),VLOOKUP(A252,Studies!A:BR,6,FALSE),"")</f>
        <v>Plasma</v>
      </c>
      <c r="K252" s="43">
        <v>1.97</v>
      </c>
      <c r="L252" s="187" t="s">
        <v>1099</v>
      </c>
      <c r="O252" s="52">
        <v>1.04</v>
      </c>
      <c r="P252" s="193" t="s">
        <v>1099</v>
      </c>
      <c r="S252" s="38">
        <v>1</v>
      </c>
      <c r="T252" s="39">
        <v>11</v>
      </c>
      <c r="U252" s="40">
        <v>1</v>
      </c>
      <c r="V252" s="41">
        <v>11</v>
      </c>
      <c r="W252" s="42" t="s">
        <v>59</v>
      </c>
      <c r="Z252" s="22">
        <v>400</v>
      </c>
      <c r="AA252" s="137"/>
      <c r="AB252" s="137" t="s">
        <v>57</v>
      </c>
      <c r="AC252" s="176" t="s">
        <v>58</v>
      </c>
      <c r="AD252" s="176">
        <v>0</v>
      </c>
      <c r="AE252" s="136" t="s">
        <v>59</v>
      </c>
      <c r="AF252" s="136" t="s">
        <v>78</v>
      </c>
      <c r="AH252" s="174"/>
      <c r="AI252" s="177" t="s">
        <v>4336</v>
      </c>
      <c r="AJ252" s="178"/>
      <c r="AK252" s="178"/>
      <c r="AL252" s="178"/>
      <c r="AM252" s="52" t="s">
        <v>61</v>
      </c>
    </row>
    <row r="253" spans="1:39" x14ac:dyDescent="0.25">
      <c r="AA253" s="137"/>
      <c r="AB253" s="137"/>
      <c r="AC253" s="176"/>
      <c r="AD253" s="176"/>
      <c r="AE253" s="136"/>
      <c r="AF253" s="136"/>
      <c r="AH253" s="174"/>
      <c r="AJ253" s="178"/>
      <c r="AK253" s="178"/>
      <c r="AL253" s="178"/>
    </row>
    <row r="254" spans="1:39" x14ac:dyDescent="0.25">
      <c r="AA254" s="137"/>
      <c r="AB254" s="137"/>
      <c r="AC254" s="176"/>
      <c r="AD254" s="176"/>
      <c r="AE254" s="136"/>
      <c r="AF254" s="136"/>
      <c r="AH254" s="174"/>
      <c r="AJ254" s="178"/>
      <c r="AK254" s="178"/>
      <c r="AL254" s="178"/>
    </row>
    <row r="255" spans="1:39" x14ac:dyDescent="0.25">
      <c r="AA255" s="137"/>
      <c r="AB255" s="137"/>
      <c r="AC255" s="176"/>
      <c r="AD255" s="176"/>
      <c r="AE255" s="136"/>
      <c r="AF255" s="136"/>
      <c r="AH255" s="174"/>
      <c r="AJ255" s="178"/>
      <c r="AK255" s="178"/>
      <c r="AL255" s="178"/>
    </row>
    <row r="256" spans="1:39" x14ac:dyDescent="0.25">
      <c r="AA256" s="137"/>
      <c r="AB256" s="137"/>
      <c r="AC256" s="176"/>
      <c r="AD256" s="176"/>
      <c r="AE256" s="136"/>
      <c r="AF256" s="136"/>
      <c r="AH256" s="174"/>
      <c r="AJ256" s="178"/>
      <c r="AK256" s="178"/>
      <c r="AL256" s="178"/>
    </row>
    <row r="257" spans="27:38" x14ac:dyDescent="0.25">
      <c r="AA257" s="137"/>
      <c r="AB257" s="137"/>
      <c r="AC257" s="176"/>
      <c r="AD257" s="176"/>
      <c r="AE257" s="136"/>
      <c r="AF257" s="136"/>
      <c r="AH257" s="174"/>
      <c r="AJ257" s="178"/>
      <c r="AK257" s="178"/>
      <c r="AL257" s="178"/>
    </row>
    <row r="258" spans="27:38" x14ac:dyDescent="0.25">
      <c r="AA258" s="137"/>
      <c r="AB258" s="137"/>
      <c r="AC258" s="176"/>
      <c r="AD258" s="176"/>
      <c r="AE258" s="136"/>
      <c r="AF258" s="136"/>
      <c r="AH258" s="174"/>
      <c r="AJ258" s="178"/>
      <c r="AK258" s="178"/>
      <c r="AL258" s="178"/>
    </row>
    <row r="259" spans="27:38" x14ac:dyDescent="0.25">
      <c r="AA259" s="137"/>
      <c r="AB259" s="137"/>
      <c r="AC259" s="176"/>
      <c r="AD259" s="176"/>
      <c r="AE259" s="136"/>
      <c r="AF259" s="136"/>
      <c r="AH259" s="174"/>
      <c r="AJ259" s="178"/>
      <c r="AK259" s="178"/>
      <c r="AL259" s="178"/>
    </row>
    <row r="260" spans="27:38" x14ac:dyDescent="0.25">
      <c r="AA260" s="137"/>
      <c r="AB260" s="137"/>
      <c r="AC260" s="176"/>
      <c r="AD260" s="176"/>
      <c r="AE260" s="136"/>
      <c r="AF260" s="136"/>
      <c r="AH260" s="174"/>
      <c r="AJ260" s="178"/>
      <c r="AK260" s="178"/>
      <c r="AL260" s="178"/>
    </row>
    <row r="261" spans="27:38" x14ac:dyDescent="0.25">
      <c r="AA261" s="137"/>
      <c r="AB261" s="137"/>
      <c r="AC261" s="176"/>
      <c r="AD261" s="176"/>
      <c r="AE261" s="136"/>
      <c r="AF261" s="136"/>
      <c r="AH261" s="174"/>
      <c r="AJ261" s="178"/>
      <c r="AK261" s="178"/>
      <c r="AL261" s="178"/>
    </row>
    <row r="265" spans="27:38" x14ac:dyDescent="0.25">
      <c r="AA265" s="137"/>
      <c r="AB265" s="137"/>
      <c r="AC265" s="176"/>
      <c r="AD265" s="176"/>
      <c r="AE265" s="136"/>
      <c r="AF265" s="136"/>
      <c r="AH265" s="174"/>
      <c r="AJ265" s="178"/>
      <c r="AK265" s="178"/>
      <c r="AL265" s="178"/>
    </row>
    <row r="266" spans="27:38" x14ac:dyDescent="0.25">
      <c r="AA266" s="137"/>
      <c r="AB266" s="137"/>
      <c r="AC266" s="176"/>
      <c r="AD266" s="176"/>
      <c r="AE266" s="136"/>
      <c r="AF266" s="136"/>
      <c r="AH266" s="174"/>
      <c r="AJ266" s="178"/>
      <c r="AK266" s="178"/>
      <c r="AL266" s="178"/>
    </row>
    <row r="1048576" spans="28:28" x14ac:dyDescent="0.25">
      <c r="AB1048576" s="180"/>
    </row>
  </sheetData>
  <autoFilter ref="A1:AP247" xr:uid="{2CDEE179-D303-4B59-B783-362B1B4DBA0C}"/>
  <phoneticPr fontId="41" type="noConversion"/>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1"/>
  <sheetViews>
    <sheetView workbookViewId="0">
      <selection activeCell="B44" sqref="B44"/>
    </sheetView>
  </sheetViews>
  <sheetFormatPr defaultColWidth="11" defaultRowHeight="13.8" x14ac:dyDescent="0.25"/>
  <cols>
    <col min="1" max="1" width="29" bestFit="1" customWidth="1"/>
    <col min="2" max="2" width="22.69921875" bestFit="1" customWidth="1"/>
  </cols>
  <sheetData>
    <row r="1" spans="1:2" x14ac:dyDescent="0.25">
      <c r="A1" s="1" t="s">
        <v>1163</v>
      </c>
      <c r="B1" s="1" t="s">
        <v>1164</v>
      </c>
    </row>
    <row r="2" spans="1:2" x14ac:dyDescent="0.25">
      <c r="A2" s="172" t="s">
        <v>110</v>
      </c>
      <c r="B2" s="245">
        <v>385.512</v>
      </c>
    </row>
    <row r="3" spans="1:2" x14ac:dyDescent="0.25">
      <c r="A3" s="172" t="s">
        <v>148</v>
      </c>
      <c r="B3" s="245">
        <v>705.63300000000004</v>
      </c>
    </row>
    <row r="4" spans="1:2" x14ac:dyDescent="0.25">
      <c r="A4" s="172" t="s">
        <v>151</v>
      </c>
      <c r="B4" s="245">
        <v>721.63300000000004</v>
      </c>
    </row>
    <row r="5" spans="1:2" x14ac:dyDescent="0.25">
      <c r="A5" s="172" t="s">
        <v>468</v>
      </c>
      <c r="B5" s="245">
        <v>719.61699999999996</v>
      </c>
    </row>
    <row r="6" spans="1:2" x14ac:dyDescent="0.25">
      <c r="A6" s="172" t="s">
        <v>471</v>
      </c>
      <c r="B6" s="245">
        <v>649.52700000000004</v>
      </c>
    </row>
    <row r="7" spans="1:2" x14ac:dyDescent="0.25">
      <c r="A7" s="172" t="s">
        <v>355</v>
      </c>
      <c r="B7" s="245">
        <v>733.92700000000002</v>
      </c>
    </row>
    <row r="8" spans="1:2" x14ac:dyDescent="0.25">
      <c r="A8" s="172" t="s">
        <v>180</v>
      </c>
      <c r="B8" s="245">
        <v>588.6</v>
      </c>
    </row>
    <row r="9" spans="1:2" x14ac:dyDescent="0.25">
      <c r="A9" s="172" t="s">
        <v>1165</v>
      </c>
      <c r="B9" s="245">
        <v>1449.3</v>
      </c>
    </row>
    <row r="10" spans="1:2" x14ac:dyDescent="0.25">
      <c r="A10" s="172" t="s">
        <v>338</v>
      </c>
      <c r="B10" s="245">
        <v>416.52</v>
      </c>
    </row>
    <row r="11" spans="1:2" x14ac:dyDescent="0.25">
      <c r="A11" s="172" t="s">
        <v>195</v>
      </c>
      <c r="B11" s="245">
        <v>386.6</v>
      </c>
    </row>
    <row r="12" spans="1:2" x14ac:dyDescent="0.25">
      <c r="A12" s="172" t="s">
        <v>411</v>
      </c>
      <c r="B12" s="245">
        <v>780.93</v>
      </c>
    </row>
    <row r="13" spans="1:2" x14ac:dyDescent="0.25">
      <c r="A13" s="172" t="s">
        <v>1166</v>
      </c>
      <c r="B13" s="245">
        <v>178.27070000000001</v>
      </c>
    </row>
    <row r="14" spans="1:2" x14ac:dyDescent="0.25">
      <c r="A14" s="172" t="s">
        <v>1167</v>
      </c>
      <c r="B14" s="245">
        <v>444.41629999999998</v>
      </c>
    </row>
    <row r="15" spans="1:2" x14ac:dyDescent="0.25">
      <c r="A15" s="172" t="s">
        <v>1168</v>
      </c>
      <c r="B15" s="245">
        <v>853.92</v>
      </c>
    </row>
    <row r="16" spans="1:2" x14ac:dyDescent="0.25">
      <c r="A16" s="172" t="s">
        <v>101</v>
      </c>
      <c r="B16" s="245">
        <v>325.77</v>
      </c>
    </row>
    <row r="17" spans="1:2" x14ac:dyDescent="0.25">
      <c r="A17" s="172" t="s">
        <v>53</v>
      </c>
      <c r="B17" s="245">
        <v>822.94</v>
      </c>
    </row>
    <row r="18" spans="1:2" x14ac:dyDescent="0.25">
      <c r="A18" s="172" t="s">
        <v>1169</v>
      </c>
      <c r="B18" s="245">
        <v>502.899</v>
      </c>
    </row>
    <row r="19" spans="1:2" x14ac:dyDescent="0.25">
      <c r="A19" s="172" t="s">
        <v>572</v>
      </c>
      <c r="B19" s="245">
        <v>241.29</v>
      </c>
    </row>
    <row r="20" spans="1:2" x14ac:dyDescent="0.25">
      <c r="A20" s="172" t="s">
        <v>833</v>
      </c>
      <c r="B20" s="245">
        <v>531.43100000000004</v>
      </c>
    </row>
    <row r="21" spans="1:2" x14ac:dyDescent="0.25">
      <c r="A21" s="172" t="s">
        <v>660</v>
      </c>
      <c r="B21" s="245">
        <v>194.19</v>
      </c>
    </row>
    <row r="22" spans="1:2" x14ac:dyDescent="0.25">
      <c r="A22" s="172" t="s">
        <v>872</v>
      </c>
      <c r="B22" s="245">
        <v>349.31099999999998</v>
      </c>
    </row>
    <row r="23" spans="1:2" x14ac:dyDescent="0.25">
      <c r="A23" s="172" t="s">
        <v>207</v>
      </c>
      <c r="B23" s="245">
        <v>418.56599999999997</v>
      </c>
    </row>
    <row r="24" spans="1:2" x14ac:dyDescent="0.25">
      <c r="A24" t="s">
        <v>1398</v>
      </c>
      <c r="B24" s="245">
        <v>704.85550000000001</v>
      </c>
    </row>
    <row r="25" spans="1:2" x14ac:dyDescent="0.25">
      <c r="A25" t="s">
        <v>1600</v>
      </c>
      <c r="B25" s="245">
        <v>408.87299999999999</v>
      </c>
    </row>
    <row r="26" spans="1:2" x14ac:dyDescent="0.25">
      <c r="A26" t="s">
        <v>1683</v>
      </c>
      <c r="B26" s="245">
        <v>585</v>
      </c>
    </row>
    <row r="27" spans="1:2" x14ac:dyDescent="0.25">
      <c r="A27" t="s">
        <v>1684</v>
      </c>
      <c r="B27" s="245">
        <v>585</v>
      </c>
    </row>
    <row r="28" spans="1:2" x14ac:dyDescent="0.25">
      <c r="A28" t="s">
        <v>1685</v>
      </c>
      <c r="B28" s="245">
        <v>0</v>
      </c>
    </row>
    <row r="29" spans="1:2" x14ac:dyDescent="0.25">
      <c r="A29" t="s">
        <v>2030</v>
      </c>
      <c r="B29" s="245">
        <v>308.76499999999999</v>
      </c>
    </row>
    <row r="30" spans="1:2" x14ac:dyDescent="0.25">
      <c r="A30" t="s">
        <v>1951</v>
      </c>
      <c r="B30" s="245">
        <v>343.21</v>
      </c>
    </row>
    <row r="31" spans="1:2" x14ac:dyDescent="0.25">
      <c r="A31" t="s">
        <v>2178</v>
      </c>
      <c r="B31" s="245">
        <v>315.67500000000001</v>
      </c>
    </row>
    <row r="32" spans="1:2" x14ac:dyDescent="0.25">
      <c r="A32" t="s">
        <v>1108</v>
      </c>
      <c r="B32" s="245">
        <v>747.95299999999997</v>
      </c>
    </row>
    <row r="33" spans="1:2" x14ac:dyDescent="0.25">
      <c r="A33" t="s">
        <v>2501</v>
      </c>
      <c r="B33">
        <v>763.95</v>
      </c>
    </row>
    <row r="34" spans="1:2" x14ac:dyDescent="0.25">
      <c r="A34" t="s">
        <v>2502</v>
      </c>
      <c r="B34">
        <v>733.93</v>
      </c>
    </row>
    <row r="35" spans="1:2" x14ac:dyDescent="0.25">
      <c r="A35" s="172" t="s">
        <v>382</v>
      </c>
      <c r="B35" s="172">
        <v>454.6</v>
      </c>
    </row>
    <row r="36" spans="1:2" x14ac:dyDescent="0.25">
      <c r="A36" t="s">
        <v>1091</v>
      </c>
      <c r="B36">
        <v>318.33999999999997</v>
      </c>
    </row>
    <row r="37" spans="1:2" x14ac:dyDescent="0.25">
      <c r="A37" t="s">
        <v>3549</v>
      </c>
      <c r="B37">
        <v>424.53</v>
      </c>
    </row>
    <row r="38" spans="1:2" x14ac:dyDescent="0.25">
      <c r="A38" t="s">
        <v>3194</v>
      </c>
      <c r="B38">
        <v>252.34</v>
      </c>
    </row>
    <row r="39" spans="1:2" x14ac:dyDescent="0.25">
      <c r="A39" t="s">
        <v>4235</v>
      </c>
      <c r="B39">
        <v>141000</v>
      </c>
    </row>
    <row r="40" spans="1:2" x14ac:dyDescent="0.25">
      <c r="A40" t="s">
        <v>4237</v>
      </c>
      <c r="B40">
        <v>57318.7</v>
      </c>
    </row>
    <row r="41" spans="1:2" x14ac:dyDescent="0.25">
      <c r="A41" t="s">
        <v>4298</v>
      </c>
      <c r="B41">
        <v>306.33</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3.8" x14ac:dyDescent="0.25"/>
  <cols>
    <col min="5" max="6" width="14.09765625" style="72" customWidth="1"/>
    <col min="7" max="7" width="14.09765625" customWidth="1"/>
    <col min="8" max="9" width="14.09765625" style="72" customWidth="1"/>
  </cols>
  <sheetData>
    <row r="1" spans="1:16" x14ac:dyDescent="0.25">
      <c r="A1" s="1" t="s">
        <v>1170</v>
      </c>
      <c r="B1" s="172"/>
      <c r="C1" s="172"/>
      <c r="D1" s="172"/>
      <c r="E1" s="1" t="s">
        <v>1171</v>
      </c>
      <c r="F1" s="1"/>
      <c r="G1" s="172"/>
      <c r="H1" s="1"/>
      <c r="I1" s="1"/>
      <c r="J1" s="172"/>
      <c r="K1" s="172"/>
      <c r="L1" s="172"/>
      <c r="M1" s="172"/>
      <c r="N1" s="172"/>
      <c r="O1" s="172"/>
      <c r="P1" s="172"/>
    </row>
    <row r="2" spans="1:16" x14ac:dyDescent="0.25">
      <c r="A2" s="1" t="s">
        <v>1172</v>
      </c>
      <c r="B2" s="1" t="s">
        <v>939</v>
      </c>
      <c r="C2" s="1" t="s">
        <v>1173</v>
      </c>
      <c r="D2" s="172"/>
      <c r="E2" s="1" t="s">
        <v>1174</v>
      </c>
      <c r="F2" s="1" t="s">
        <v>1175</v>
      </c>
      <c r="G2" s="1" t="s">
        <v>1176</v>
      </c>
      <c r="H2" s="1" t="s">
        <v>1177</v>
      </c>
      <c r="I2" s="1" t="s">
        <v>1178</v>
      </c>
      <c r="J2" s="1" t="s">
        <v>1179</v>
      </c>
      <c r="K2" s="1" t="s">
        <v>1180</v>
      </c>
      <c r="L2" s="1" t="s">
        <v>1181</v>
      </c>
      <c r="M2" s="1" t="s">
        <v>1182</v>
      </c>
      <c r="N2" s="1" t="s">
        <v>1012</v>
      </c>
      <c r="O2" s="172"/>
      <c r="P2" s="1" t="s">
        <v>1183</v>
      </c>
    </row>
    <row r="3" spans="1:16" x14ac:dyDescent="0.25">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5">
      <c r="A4" s="172" t="s">
        <v>954</v>
      </c>
      <c r="B4" s="172" t="s">
        <v>1184</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5">
      <c r="A5" s="172" t="s">
        <v>940</v>
      </c>
      <c r="B5" s="172"/>
      <c r="C5" s="172" t="s">
        <v>1185</v>
      </c>
      <c r="D5" s="172"/>
      <c r="E5" s="172" t="s">
        <v>1186</v>
      </c>
      <c r="F5" s="172" t="s">
        <v>1186</v>
      </c>
      <c r="G5" s="172" t="s">
        <v>1186</v>
      </c>
      <c r="H5" s="172" t="s">
        <v>1186</v>
      </c>
      <c r="I5" s="172"/>
      <c r="J5" s="172" t="s">
        <v>1187</v>
      </c>
      <c r="K5" s="172" t="s">
        <v>1187</v>
      </c>
      <c r="L5" s="172" t="s">
        <v>1010</v>
      </c>
      <c r="M5" s="172" t="s">
        <v>1010</v>
      </c>
      <c r="N5" s="172" t="s">
        <v>365</v>
      </c>
      <c r="O5" s="172"/>
      <c r="P5" s="172" t="s">
        <v>703</v>
      </c>
    </row>
    <row r="6" spans="1:16" x14ac:dyDescent="0.25">
      <c r="A6" s="172" t="s">
        <v>1188</v>
      </c>
      <c r="B6" s="172"/>
      <c r="C6" s="172" t="s">
        <v>1189</v>
      </c>
      <c r="D6" s="172"/>
      <c r="E6" s="172" t="s">
        <v>1190</v>
      </c>
      <c r="F6" s="172" t="s">
        <v>1190</v>
      </c>
      <c r="G6" s="172" t="s">
        <v>1190</v>
      </c>
      <c r="H6" s="172" t="s">
        <v>1190</v>
      </c>
      <c r="I6" s="172"/>
      <c r="J6" s="172" t="s">
        <v>1191</v>
      </c>
      <c r="K6" s="172" t="s">
        <v>1191</v>
      </c>
      <c r="L6" s="172" t="s">
        <v>951</v>
      </c>
      <c r="M6" s="172" t="s">
        <v>951</v>
      </c>
      <c r="N6" s="172"/>
      <c r="O6" s="172"/>
      <c r="P6" s="172"/>
    </row>
    <row r="7" spans="1:16" x14ac:dyDescent="0.25">
      <c r="A7" s="172" t="s">
        <v>1192</v>
      </c>
      <c r="B7" s="172"/>
      <c r="C7" s="172"/>
      <c r="D7" s="172"/>
      <c r="E7" s="172" t="s">
        <v>1193</v>
      </c>
      <c r="F7" s="172" t="s">
        <v>1193</v>
      </c>
      <c r="G7" s="172" t="s">
        <v>1193</v>
      </c>
      <c r="H7" s="172" t="s">
        <v>1193</v>
      </c>
      <c r="I7" s="172"/>
      <c r="J7" s="172" t="s">
        <v>1194</v>
      </c>
      <c r="K7" s="172" t="s">
        <v>1194</v>
      </c>
      <c r="L7" s="172" t="s">
        <v>944</v>
      </c>
      <c r="M7" s="172" t="s">
        <v>944</v>
      </c>
      <c r="N7" s="172"/>
      <c r="O7" s="172"/>
      <c r="P7" s="172"/>
    </row>
    <row r="8" spans="1:16" x14ac:dyDescent="0.25">
      <c r="A8" s="172" t="s">
        <v>1195</v>
      </c>
      <c r="B8" s="172"/>
      <c r="C8" s="172"/>
      <c r="D8" s="172"/>
      <c r="E8" s="172" t="s">
        <v>1196</v>
      </c>
      <c r="F8" s="172" t="s">
        <v>1196</v>
      </c>
      <c r="G8" s="172" t="s">
        <v>1196</v>
      </c>
      <c r="H8" s="172" t="s">
        <v>1196</v>
      </c>
      <c r="I8" s="172"/>
      <c r="J8" s="172" t="s">
        <v>1197</v>
      </c>
      <c r="K8" s="172" t="s">
        <v>1197</v>
      </c>
      <c r="L8" s="172" t="s">
        <v>1198</v>
      </c>
      <c r="M8" s="172" t="s">
        <v>1198</v>
      </c>
      <c r="N8" s="172"/>
      <c r="O8" s="172"/>
      <c r="P8" s="172"/>
    </row>
    <row r="9" spans="1:16" x14ac:dyDescent="0.25">
      <c r="A9" s="172"/>
      <c r="B9" s="172"/>
      <c r="C9" s="172"/>
      <c r="D9" s="172"/>
      <c r="E9" s="172" t="s">
        <v>1199</v>
      </c>
      <c r="F9" s="172" t="s">
        <v>1199</v>
      </c>
      <c r="G9" s="172" t="s">
        <v>1199</v>
      </c>
      <c r="H9" s="172" t="s">
        <v>1199</v>
      </c>
      <c r="I9" s="172"/>
      <c r="J9" s="172" t="s">
        <v>1200</v>
      </c>
      <c r="K9" s="172" t="s">
        <v>1200</v>
      </c>
      <c r="L9" s="172" t="s">
        <v>1201</v>
      </c>
      <c r="M9" s="172" t="s">
        <v>1201</v>
      </c>
      <c r="N9" s="172"/>
      <c r="O9" s="172"/>
      <c r="P9" s="172"/>
    </row>
    <row r="10" spans="1:16" x14ac:dyDescent="0.25">
      <c r="A10" s="172"/>
      <c r="B10" s="172"/>
      <c r="C10" s="172"/>
      <c r="D10" s="172"/>
      <c r="E10" s="172" t="s">
        <v>1202</v>
      </c>
      <c r="F10" s="172" t="s">
        <v>1202</v>
      </c>
      <c r="G10" s="172" t="s">
        <v>1202</v>
      </c>
      <c r="H10" s="172" t="s">
        <v>1202</v>
      </c>
      <c r="I10" s="172"/>
      <c r="J10" s="172" t="s">
        <v>1203</v>
      </c>
      <c r="K10" s="172" t="s">
        <v>1203</v>
      </c>
      <c r="L10" s="172" t="s">
        <v>973</v>
      </c>
      <c r="M10" s="172" t="s">
        <v>973</v>
      </c>
      <c r="N10" s="172"/>
      <c r="O10" s="172"/>
      <c r="P10" s="172"/>
    </row>
    <row r="11" spans="1:16" x14ac:dyDescent="0.25">
      <c r="A11" s="172"/>
      <c r="B11" s="172"/>
      <c r="C11" s="172"/>
      <c r="D11" s="172"/>
      <c r="E11" s="172" t="s">
        <v>1204</v>
      </c>
      <c r="F11" s="172" t="s">
        <v>1204</v>
      </c>
      <c r="G11" s="172" t="s">
        <v>1204</v>
      </c>
      <c r="H11" s="172" t="s">
        <v>1204</v>
      </c>
      <c r="I11" s="172"/>
      <c r="J11" s="172" t="s">
        <v>962</v>
      </c>
      <c r="K11" s="172" t="s">
        <v>962</v>
      </c>
      <c r="L11" s="172"/>
      <c r="M11" s="172" t="s">
        <v>446</v>
      </c>
      <c r="N11" s="172"/>
      <c r="O11" s="172"/>
      <c r="P11" s="172"/>
    </row>
    <row r="12" spans="1:16" x14ac:dyDescent="0.25">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5">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5">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5">
      <c r="A15" s="172"/>
      <c r="B15" s="172"/>
      <c r="C15" s="172"/>
      <c r="D15" s="172"/>
      <c r="E15" s="172" t="s">
        <v>1205</v>
      </c>
      <c r="F15" s="172" t="s">
        <v>1205</v>
      </c>
      <c r="G15" s="172" t="s">
        <v>1205</v>
      </c>
      <c r="H15" s="172" t="s">
        <v>1205</v>
      </c>
      <c r="I15" s="172"/>
      <c r="J15" s="172" t="s">
        <v>1206</v>
      </c>
      <c r="K15" s="172" t="s">
        <v>1206</v>
      </c>
      <c r="L15" s="172"/>
      <c r="M15" s="172"/>
      <c r="N15" s="172"/>
      <c r="O15" s="172"/>
      <c r="P15" s="172"/>
    </row>
    <row r="16" spans="1:16" x14ac:dyDescent="0.25">
      <c r="A16" s="172"/>
      <c r="B16" s="172"/>
      <c r="C16" s="172"/>
      <c r="D16" s="172"/>
      <c r="E16" s="172" t="s">
        <v>1207</v>
      </c>
      <c r="F16" s="172" t="s">
        <v>1207</v>
      </c>
      <c r="G16" s="172" t="s">
        <v>1207</v>
      </c>
      <c r="H16" s="172" t="s">
        <v>1207</v>
      </c>
      <c r="I16" s="172"/>
      <c r="J16" s="172" t="s">
        <v>1208</v>
      </c>
      <c r="K16" s="172" t="s">
        <v>1208</v>
      </c>
      <c r="L16" s="172"/>
      <c r="M16" s="172"/>
      <c r="N16" s="172"/>
      <c r="O16" s="172"/>
      <c r="P16" s="172"/>
    </row>
    <row r="17" spans="5:11" x14ac:dyDescent="0.25">
      <c r="E17" s="172" t="s">
        <v>961</v>
      </c>
      <c r="F17" s="172" t="s">
        <v>961</v>
      </c>
      <c r="G17" s="172" t="s">
        <v>961</v>
      </c>
      <c r="H17" s="172" t="s">
        <v>961</v>
      </c>
      <c r="I17" s="172"/>
      <c r="J17" s="172" t="s">
        <v>960</v>
      </c>
      <c r="K17" s="172" t="s">
        <v>960</v>
      </c>
    </row>
    <row r="18" spans="5:11" x14ac:dyDescent="0.25">
      <c r="E18" s="172" t="s">
        <v>1209</v>
      </c>
      <c r="F18" s="172" t="s">
        <v>1209</v>
      </c>
      <c r="G18" s="172" t="s">
        <v>1209</v>
      </c>
      <c r="H18" s="172" t="s">
        <v>1209</v>
      </c>
      <c r="I18" s="172"/>
      <c r="J18" s="172" t="s">
        <v>1210</v>
      </c>
      <c r="K18" s="172" t="s">
        <v>1210</v>
      </c>
    </row>
    <row r="19" spans="5:11" x14ac:dyDescent="0.25">
      <c r="E19" s="172" t="s">
        <v>1211</v>
      </c>
      <c r="F19" s="172" t="s">
        <v>1211</v>
      </c>
      <c r="G19" s="172" t="s">
        <v>1211</v>
      </c>
      <c r="H19" s="172" t="s">
        <v>1211</v>
      </c>
      <c r="I19" s="172"/>
      <c r="J19" s="172" t="s">
        <v>1212</v>
      </c>
      <c r="K19" s="172" t="s">
        <v>1212</v>
      </c>
    </row>
    <row r="20" spans="5:11" x14ac:dyDescent="0.25">
      <c r="E20" s="172" t="s">
        <v>1213</v>
      </c>
      <c r="F20" s="172" t="s">
        <v>1213</v>
      </c>
      <c r="G20" s="172" t="s">
        <v>1213</v>
      </c>
      <c r="H20" s="172" t="s">
        <v>1213</v>
      </c>
      <c r="I20" s="172"/>
      <c r="J20" s="172" t="s">
        <v>1214</v>
      </c>
      <c r="K20" s="172" t="s">
        <v>1214</v>
      </c>
    </row>
    <row r="21" spans="5:11" x14ac:dyDescent="0.25">
      <c r="E21" s="172" t="s">
        <v>1215</v>
      </c>
      <c r="F21" s="172" t="s">
        <v>1215</v>
      </c>
      <c r="G21" s="172" t="s">
        <v>1215</v>
      </c>
      <c r="H21" s="172" t="s">
        <v>1215</v>
      </c>
      <c r="I21" s="172"/>
      <c r="J21" s="172" t="s">
        <v>1216</v>
      </c>
      <c r="K21" s="172" t="s">
        <v>1216</v>
      </c>
    </row>
    <row r="22" spans="5:11" x14ac:dyDescent="0.25">
      <c r="E22" s="172" t="s">
        <v>1217</v>
      </c>
      <c r="F22" s="172" t="s">
        <v>1217</v>
      </c>
      <c r="G22" s="172" t="s">
        <v>1217</v>
      </c>
      <c r="H22" s="172" t="s">
        <v>1217</v>
      </c>
      <c r="I22" s="172"/>
      <c r="J22" s="172" t="s">
        <v>1218</v>
      </c>
      <c r="K22" s="172" t="s">
        <v>1218</v>
      </c>
    </row>
    <row r="23" spans="5:11" x14ac:dyDescent="0.25">
      <c r="E23" s="172" t="s">
        <v>1219</v>
      </c>
      <c r="F23" s="172" t="s">
        <v>1219</v>
      </c>
      <c r="G23" s="172" t="s">
        <v>1219</v>
      </c>
      <c r="H23" s="172" t="s">
        <v>1219</v>
      </c>
      <c r="I23" s="172"/>
      <c r="J23" s="172" t="s">
        <v>1220</v>
      </c>
      <c r="K23" s="172" t="s">
        <v>1220</v>
      </c>
    </row>
    <row r="24" spans="5:11" x14ac:dyDescent="0.25">
      <c r="E24" s="172" t="s">
        <v>1221</v>
      </c>
      <c r="F24" s="172" t="s">
        <v>1221</v>
      </c>
      <c r="G24" s="172" t="s">
        <v>1221</v>
      </c>
      <c r="H24" s="172" t="s">
        <v>1221</v>
      </c>
      <c r="I24" s="172"/>
      <c r="J24" s="172" t="s">
        <v>1222</v>
      </c>
      <c r="K24" s="172" t="s">
        <v>1222</v>
      </c>
    </row>
    <row r="25" spans="5:11" x14ac:dyDescent="0.25">
      <c r="E25" s="172" t="s">
        <v>1223</v>
      </c>
      <c r="F25" s="172" t="s">
        <v>1223</v>
      </c>
      <c r="G25" s="172" t="s">
        <v>1223</v>
      </c>
      <c r="H25" s="172" t="s">
        <v>1223</v>
      </c>
      <c r="I25" s="172"/>
      <c r="J25" s="172" t="s">
        <v>1224</v>
      </c>
      <c r="K25" s="172" t="s">
        <v>1224</v>
      </c>
    </row>
    <row r="26" spans="5:11" x14ac:dyDescent="0.25">
      <c r="E26" s="172" t="s">
        <v>1225</v>
      </c>
      <c r="F26" s="172" t="s">
        <v>1225</v>
      </c>
      <c r="G26" s="172" t="s">
        <v>1225</v>
      </c>
      <c r="H26" s="172" t="s">
        <v>1225</v>
      </c>
      <c r="I26" s="172"/>
      <c r="J26" s="172" t="s">
        <v>1226</v>
      </c>
      <c r="K26" s="172" t="s">
        <v>1226</v>
      </c>
    </row>
    <row r="27" spans="5:11" x14ac:dyDescent="0.25">
      <c r="E27" s="172" t="s">
        <v>57</v>
      </c>
      <c r="F27" s="172" t="s">
        <v>57</v>
      </c>
      <c r="G27" s="172"/>
      <c r="H27" s="172" t="s">
        <v>446</v>
      </c>
      <c r="I27" s="172"/>
      <c r="J27" s="172" t="s">
        <v>1227</v>
      </c>
      <c r="K27" s="172" t="s">
        <v>1227</v>
      </c>
    </row>
    <row r="28" spans="5:11" x14ac:dyDescent="0.25">
      <c r="E28" s="172" t="s">
        <v>448</v>
      </c>
      <c r="F28" s="172" t="s">
        <v>448</v>
      </c>
      <c r="G28" s="172"/>
      <c r="H28" s="172"/>
      <c r="I28" s="172"/>
      <c r="J28" s="172" t="s">
        <v>1228</v>
      </c>
      <c r="K28" s="172" t="s">
        <v>1228</v>
      </c>
    </row>
    <row r="29" spans="5:11" x14ac:dyDescent="0.25">
      <c r="E29" s="172" t="s">
        <v>1229</v>
      </c>
      <c r="F29" s="172" t="s">
        <v>1229</v>
      </c>
      <c r="G29" s="172"/>
      <c r="H29" s="172"/>
      <c r="I29" s="172"/>
      <c r="J29" s="172" t="s">
        <v>1230</v>
      </c>
      <c r="K29" s="172" t="s">
        <v>1230</v>
      </c>
    </row>
    <row r="30" spans="5:11" x14ac:dyDescent="0.25">
      <c r="E30" s="172" t="s">
        <v>1231</v>
      </c>
      <c r="F30" s="172" t="s">
        <v>1231</v>
      </c>
      <c r="G30" s="172"/>
      <c r="H30" s="172"/>
      <c r="I30" s="172"/>
      <c r="J30" s="172" t="s">
        <v>1232</v>
      </c>
      <c r="K30" s="172" t="s">
        <v>1232</v>
      </c>
    </row>
    <row r="31" spans="5:11" x14ac:dyDescent="0.25">
      <c r="E31" s="172" t="s">
        <v>1233</v>
      </c>
      <c r="F31" s="172" t="s">
        <v>1233</v>
      </c>
      <c r="G31" s="172"/>
      <c r="H31" s="172"/>
      <c r="I31" s="172"/>
      <c r="J31" s="172" t="s">
        <v>1234</v>
      </c>
      <c r="K31" s="172" t="s">
        <v>1234</v>
      </c>
    </row>
    <row r="32" spans="5:11" x14ac:dyDescent="0.25">
      <c r="E32" s="172" t="s">
        <v>1235</v>
      </c>
      <c r="F32" s="172" t="s">
        <v>1235</v>
      </c>
      <c r="G32" s="172"/>
      <c r="H32" s="172"/>
      <c r="I32" s="172"/>
      <c r="J32" s="172" t="s">
        <v>1236</v>
      </c>
      <c r="K32" s="172" t="s">
        <v>1236</v>
      </c>
    </row>
    <row r="33" spans="5:11" x14ac:dyDescent="0.25">
      <c r="E33" s="172" t="s">
        <v>1237</v>
      </c>
      <c r="F33" s="172" t="s">
        <v>1237</v>
      </c>
      <c r="G33" s="172"/>
      <c r="H33" s="172"/>
      <c r="I33" s="172"/>
      <c r="J33" s="172" t="s">
        <v>1238</v>
      </c>
      <c r="K33" s="172" t="s">
        <v>1238</v>
      </c>
    </row>
    <row r="34" spans="5:11" x14ac:dyDescent="0.25">
      <c r="E34" s="172" t="s">
        <v>1239</v>
      </c>
      <c r="F34" s="172" t="s">
        <v>1239</v>
      </c>
      <c r="G34" s="172"/>
      <c r="H34" s="172"/>
      <c r="I34" s="172"/>
      <c r="J34" s="172" t="s">
        <v>1240</v>
      </c>
      <c r="K34" s="172" t="s">
        <v>1240</v>
      </c>
    </row>
    <row r="35" spans="5:11" x14ac:dyDescent="0.25">
      <c r="E35" s="172" t="s">
        <v>446</v>
      </c>
      <c r="F35" s="172" t="s">
        <v>446</v>
      </c>
      <c r="G35" s="172"/>
      <c r="H35" s="172"/>
      <c r="I35" s="172"/>
      <c r="J35" s="172" t="s">
        <v>1241</v>
      </c>
      <c r="K35" s="172" t="s">
        <v>1241</v>
      </c>
    </row>
    <row r="36" spans="5:11" x14ac:dyDescent="0.25">
      <c r="E36" s="172"/>
      <c r="F36" s="172"/>
      <c r="G36" s="172"/>
      <c r="H36" s="172"/>
      <c r="I36" s="172"/>
      <c r="J36" s="172" t="s">
        <v>1009</v>
      </c>
      <c r="K36" s="172" t="s">
        <v>1009</v>
      </c>
    </row>
    <row r="37" spans="5:11" x14ac:dyDescent="0.25">
      <c r="E37" s="172"/>
      <c r="F37" s="172"/>
      <c r="G37" s="172"/>
      <c r="H37" s="172"/>
      <c r="I37" s="172"/>
      <c r="J37" s="172" t="s">
        <v>1001</v>
      </c>
      <c r="K37" s="172" t="s">
        <v>1001</v>
      </c>
    </row>
    <row r="38" spans="5:11" x14ac:dyDescent="0.25">
      <c r="E38" s="172"/>
      <c r="F38" s="172"/>
      <c r="G38" s="172"/>
      <c r="H38" s="172"/>
      <c r="I38" s="172"/>
      <c r="J38" s="172" t="s">
        <v>1242</v>
      </c>
      <c r="K38" s="172" t="s">
        <v>1242</v>
      </c>
    </row>
    <row r="39" spans="5:11" x14ac:dyDescent="0.25">
      <c r="E39" s="172"/>
      <c r="F39" s="172"/>
      <c r="G39" s="172"/>
      <c r="H39" s="172"/>
      <c r="I39" s="172"/>
      <c r="J39" s="172" t="s">
        <v>1243</v>
      </c>
      <c r="K39" s="172" t="s">
        <v>1243</v>
      </c>
    </row>
    <row r="40" spans="5:11" x14ac:dyDescent="0.25">
      <c r="E40" s="172"/>
      <c r="F40" s="172"/>
      <c r="G40" s="172"/>
      <c r="H40" s="172"/>
      <c r="I40" s="172"/>
      <c r="J40" s="172" t="s">
        <v>1244</v>
      </c>
      <c r="K40" s="172" t="s">
        <v>1244</v>
      </c>
    </row>
    <row r="41" spans="5:11" x14ac:dyDescent="0.25">
      <c r="E41" s="172"/>
      <c r="F41" s="172"/>
      <c r="G41" s="172"/>
      <c r="H41" s="172"/>
      <c r="I41" s="172"/>
      <c r="J41" s="172" t="s">
        <v>1245</v>
      </c>
      <c r="K41" s="172" t="s">
        <v>1245</v>
      </c>
    </row>
    <row r="42" spans="5:11" x14ac:dyDescent="0.25">
      <c r="E42" s="172"/>
      <c r="F42" s="172"/>
      <c r="G42" s="172"/>
      <c r="H42" s="172"/>
      <c r="I42" s="172"/>
      <c r="J42" s="172" t="s">
        <v>1246</v>
      </c>
      <c r="K42" s="172" t="s">
        <v>1246</v>
      </c>
    </row>
    <row r="43" spans="5:11" x14ac:dyDescent="0.25">
      <c r="E43" s="172"/>
      <c r="F43" s="172"/>
      <c r="G43" s="172"/>
      <c r="H43" s="172"/>
      <c r="I43" s="172"/>
      <c r="J43" s="172" t="s">
        <v>1247</v>
      </c>
      <c r="K43" s="172" t="s">
        <v>1247</v>
      </c>
    </row>
    <row r="44" spans="5:11" x14ac:dyDescent="0.25">
      <c r="E44" s="172"/>
      <c r="F44" s="172"/>
      <c r="G44" s="172"/>
      <c r="H44" s="172"/>
      <c r="I44" s="172"/>
      <c r="J44" s="172" t="s">
        <v>1248</v>
      </c>
      <c r="K44" s="172" t="s">
        <v>1248</v>
      </c>
    </row>
    <row r="45" spans="5:11" x14ac:dyDescent="0.25">
      <c r="E45" s="172"/>
      <c r="F45" s="172"/>
      <c r="G45" s="172"/>
      <c r="H45" s="172"/>
      <c r="I45" s="172"/>
      <c r="J45" s="172" t="s">
        <v>1249</v>
      </c>
      <c r="K45" s="172" t="s">
        <v>1249</v>
      </c>
    </row>
    <row r="46" spans="5:11" x14ac:dyDescent="0.25">
      <c r="E46" s="172"/>
      <c r="F46" s="172"/>
      <c r="G46" s="172"/>
      <c r="H46" s="172"/>
      <c r="I46" s="172"/>
      <c r="J46" s="172" t="s">
        <v>1250</v>
      </c>
      <c r="K46" s="172" t="s">
        <v>1250</v>
      </c>
    </row>
    <row r="47" spans="5:11" x14ac:dyDescent="0.25">
      <c r="E47" s="172"/>
      <c r="F47" s="172"/>
      <c r="G47" s="172"/>
      <c r="H47" s="172"/>
      <c r="I47" s="172"/>
      <c r="J47" s="172" t="s">
        <v>1251</v>
      </c>
      <c r="K47" s="172" t="s">
        <v>1251</v>
      </c>
    </row>
    <row r="48" spans="5:11" x14ac:dyDescent="0.25">
      <c r="E48" s="172"/>
      <c r="F48" s="172"/>
      <c r="G48" s="172"/>
      <c r="H48" s="172"/>
      <c r="I48" s="172"/>
      <c r="J48" s="172" t="s">
        <v>1252</v>
      </c>
      <c r="K48" s="172" t="s">
        <v>1252</v>
      </c>
    </row>
    <row r="49" spans="10:13" x14ac:dyDescent="0.25">
      <c r="J49" s="172" t="s">
        <v>1253</v>
      </c>
      <c r="K49" s="172" t="s">
        <v>1253</v>
      </c>
      <c r="L49" s="172"/>
      <c r="M49" s="172"/>
    </row>
    <row r="50" spans="10:13" x14ac:dyDescent="0.25">
      <c r="J50" s="172" t="s">
        <v>1254</v>
      </c>
      <c r="K50" s="172" t="s">
        <v>1254</v>
      </c>
      <c r="L50" s="172"/>
      <c r="M50" s="172"/>
    </row>
    <row r="51" spans="10:13" x14ac:dyDescent="0.25">
      <c r="J51" s="172" t="s">
        <v>1255</v>
      </c>
      <c r="K51" s="172" t="s">
        <v>1255</v>
      </c>
      <c r="L51" s="172"/>
      <c r="M51" s="172"/>
    </row>
    <row r="52" spans="10:13" x14ac:dyDescent="0.25">
      <c r="J52" s="172" t="s">
        <v>964</v>
      </c>
      <c r="K52" s="172" t="s">
        <v>964</v>
      </c>
      <c r="L52" s="172"/>
      <c r="M52" s="172"/>
    </row>
    <row r="53" spans="10:13" x14ac:dyDescent="0.25">
      <c r="J53" s="172" t="s">
        <v>1187</v>
      </c>
      <c r="K53" s="172" t="s">
        <v>1187</v>
      </c>
      <c r="L53" s="172"/>
      <c r="M53" s="172"/>
    </row>
    <row r="54" spans="10:13" x14ac:dyDescent="0.25">
      <c r="J54" s="172" t="s">
        <v>1191</v>
      </c>
      <c r="K54" s="172" t="s">
        <v>1191</v>
      </c>
      <c r="L54" s="172"/>
      <c r="M54" s="172"/>
    </row>
    <row r="55" spans="10:13" x14ac:dyDescent="0.25">
      <c r="J55" s="172" t="s">
        <v>1194</v>
      </c>
      <c r="K55" s="172" t="s">
        <v>1194</v>
      </c>
      <c r="L55" s="172"/>
      <c r="M55" s="172"/>
    </row>
    <row r="56" spans="10:13" x14ac:dyDescent="0.25">
      <c r="J56" s="172" t="s">
        <v>1197</v>
      </c>
      <c r="K56" s="172" t="s">
        <v>1197</v>
      </c>
      <c r="L56" s="172"/>
      <c r="M56" s="172"/>
    </row>
    <row r="57" spans="10:13" x14ac:dyDescent="0.25">
      <c r="J57" s="172" t="s">
        <v>1200</v>
      </c>
      <c r="K57" s="172" t="s">
        <v>1200</v>
      </c>
      <c r="L57" s="172"/>
      <c r="M57" s="172"/>
    </row>
    <row r="58" spans="10:13" x14ac:dyDescent="0.25">
      <c r="J58" s="172" t="s">
        <v>1203</v>
      </c>
      <c r="K58" s="172" t="s">
        <v>1203</v>
      </c>
      <c r="L58" s="172"/>
      <c r="M58" s="172"/>
    </row>
    <row r="59" spans="10:13" x14ac:dyDescent="0.25">
      <c r="J59" s="172" t="s">
        <v>962</v>
      </c>
      <c r="K59" s="172" t="s">
        <v>962</v>
      </c>
      <c r="L59" s="172"/>
      <c r="M59" s="172"/>
    </row>
    <row r="60" spans="10:13" x14ac:dyDescent="0.25">
      <c r="J60" s="172" t="s">
        <v>953</v>
      </c>
      <c r="K60" s="172" t="s">
        <v>953</v>
      </c>
      <c r="L60" s="172"/>
      <c r="M60" s="172"/>
    </row>
    <row r="61" spans="10:13" x14ac:dyDescent="0.25">
      <c r="J61" s="172" t="s">
        <v>936</v>
      </c>
      <c r="K61" s="172" t="s">
        <v>936</v>
      </c>
      <c r="L61" s="172"/>
      <c r="M61" s="172"/>
    </row>
    <row r="62" spans="10:13" x14ac:dyDescent="0.25">
      <c r="J62" s="172" t="s">
        <v>952</v>
      </c>
      <c r="K62" s="172" t="s">
        <v>952</v>
      </c>
      <c r="L62" s="172"/>
      <c r="M62" s="172"/>
    </row>
    <row r="63" spans="10:13" x14ac:dyDescent="0.25">
      <c r="J63" s="172" t="s">
        <v>1206</v>
      </c>
      <c r="K63" s="172" t="s">
        <v>1206</v>
      </c>
      <c r="L63" s="172"/>
      <c r="M63" s="172"/>
    </row>
    <row r="64" spans="10:13" x14ac:dyDescent="0.25">
      <c r="J64" s="172" t="s">
        <v>1208</v>
      </c>
      <c r="K64" s="172" t="s">
        <v>1208</v>
      </c>
      <c r="L64" s="172"/>
      <c r="M64" s="172"/>
    </row>
    <row r="65" spans="10:13" x14ac:dyDescent="0.25">
      <c r="J65" s="172" t="s">
        <v>960</v>
      </c>
      <c r="K65" s="172" t="s">
        <v>960</v>
      </c>
      <c r="L65" s="172"/>
      <c r="M65" s="172"/>
    </row>
    <row r="66" spans="10:13" x14ac:dyDescent="0.25">
      <c r="J66" s="172" t="s">
        <v>1210</v>
      </c>
      <c r="K66" s="172" t="s">
        <v>1210</v>
      </c>
      <c r="L66" s="172"/>
      <c r="M66" s="172"/>
    </row>
    <row r="67" spans="10:13" x14ac:dyDescent="0.25">
      <c r="J67" s="172" t="s">
        <v>1212</v>
      </c>
      <c r="K67" s="172" t="s">
        <v>1212</v>
      </c>
      <c r="L67" s="172"/>
      <c r="M67" s="172"/>
    </row>
    <row r="68" spans="10:13" x14ac:dyDescent="0.25">
      <c r="J68" s="172" t="s">
        <v>1214</v>
      </c>
      <c r="K68" s="172" t="s">
        <v>1214</v>
      </c>
      <c r="L68" s="172"/>
      <c r="M68" s="172"/>
    </row>
    <row r="69" spans="10:13" x14ac:dyDescent="0.25">
      <c r="J69" s="172" t="s">
        <v>1216</v>
      </c>
      <c r="K69" s="172" t="s">
        <v>1216</v>
      </c>
      <c r="L69" s="172"/>
      <c r="M69" s="172"/>
    </row>
    <row r="70" spans="10:13" x14ac:dyDescent="0.25">
      <c r="J70" s="172" t="s">
        <v>1218</v>
      </c>
      <c r="K70" s="172" t="s">
        <v>1218</v>
      </c>
      <c r="L70" s="172"/>
      <c r="M70" s="172"/>
    </row>
    <row r="71" spans="10:13" x14ac:dyDescent="0.25">
      <c r="J71" s="172" t="s">
        <v>1220</v>
      </c>
      <c r="K71" s="172" t="s">
        <v>1220</v>
      </c>
      <c r="L71" s="172"/>
      <c r="M71" s="172"/>
    </row>
    <row r="72" spans="10:13" x14ac:dyDescent="0.25">
      <c r="J72" s="172" t="s">
        <v>1222</v>
      </c>
      <c r="K72" s="172" t="s">
        <v>1222</v>
      </c>
      <c r="L72" s="172"/>
      <c r="M72" s="172"/>
    </row>
    <row r="73" spans="10:13" x14ac:dyDescent="0.25">
      <c r="J73" s="172" t="s">
        <v>1224</v>
      </c>
      <c r="K73" s="172" t="s">
        <v>1224</v>
      </c>
      <c r="L73" s="172"/>
      <c r="M73" s="172"/>
    </row>
    <row r="74" spans="10:13" x14ac:dyDescent="0.25">
      <c r="J74" s="172" t="s">
        <v>1226</v>
      </c>
      <c r="K74" s="172" t="s">
        <v>1226</v>
      </c>
      <c r="L74" s="172"/>
      <c r="M74" s="172"/>
    </row>
    <row r="75" spans="10:13" x14ac:dyDescent="0.25">
      <c r="J75" s="172" t="s">
        <v>1227</v>
      </c>
      <c r="K75" s="172" t="s">
        <v>1227</v>
      </c>
      <c r="L75" s="172"/>
      <c r="M75" s="172"/>
    </row>
    <row r="76" spans="10:13" x14ac:dyDescent="0.25">
      <c r="J76" s="172" t="s">
        <v>1228</v>
      </c>
      <c r="K76" s="172" t="s">
        <v>1228</v>
      </c>
      <c r="L76" s="172"/>
      <c r="M76" s="172"/>
    </row>
    <row r="77" spans="10:13" x14ac:dyDescent="0.25">
      <c r="J77" s="172" t="s">
        <v>1230</v>
      </c>
      <c r="K77" s="172" t="s">
        <v>1230</v>
      </c>
      <c r="L77" s="172"/>
      <c r="M77" s="172"/>
    </row>
    <row r="78" spans="10:13" x14ac:dyDescent="0.25">
      <c r="J78" s="172" t="s">
        <v>1232</v>
      </c>
      <c r="K78" s="172" t="s">
        <v>1232</v>
      </c>
      <c r="L78" s="172"/>
      <c r="M78" s="172"/>
    </row>
    <row r="79" spans="10:13" x14ac:dyDescent="0.25">
      <c r="J79" s="172" t="s">
        <v>1234</v>
      </c>
      <c r="K79" s="172" t="s">
        <v>1234</v>
      </c>
      <c r="L79" s="172"/>
      <c r="M79" s="172"/>
    </row>
    <row r="80" spans="10:13" x14ac:dyDescent="0.25">
      <c r="J80" s="172" t="s">
        <v>1236</v>
      </c>
      <c r="K80" s="172" t="s">
        <v>1236</v>
      </c>
      <c r="L80" s="172"/>
      <c r="M80" s="172"/>
    </row>
    <row r="81" spans="10:13" x14ac:dyDescent="0.25">
      <c r="J81" s="172" t="s">
        <v>1238</v>
      </c>
      <c r="K81" s="172" t="s">
        <v>1238</v>
      </c>
      <c r="L81" s="172"/>
      <c r="M81" s="172"/>
    </row>
    <row r="82" spans="10:13" x14ac:dyDescent="0.25">
      <c r="J82" s="172" t="s">
        <v>1240</v>
      </c>
      <c r="K82" s="172" t="s">
        <v>1240</v>
      </c>
      <c r="L82" s="172"/>
      <c r="M82" s="172"/>
    </row>
    <row r="83" spans="10:13" x14ac:dyDescent="0.25">
      <c r="J83" s="172" t="s">
        <v>1241</v>
      </c>
      <c r="K83" s="172" t="s">
        <v>1241</v>
      </c>
      <c r="L83" s="172"/>
      <c r="M83" s="172"/>
    </row>
    <row r="84" spans="10:13" x14ac:dyDescent="0.25">
      <c r="J84" s="172" t="s">
        <v>1009</v>
      </c>
      <c r="K84" s="172" t="s">
        <v>1009</v>
      </c>
      <c r="L84" s="172"/>
      <c r="M84" s="172"/>
    </row>
    <row r="85" spans="10:13" x14ac:dyDescent="0.25">
      <c r="J85" s="172" t="s">
        <v>1001</v>
      </c>
      <c r="K85" s="172" t="s">
        <v>1001</v>
      </c>
      <c r="L85" s="172"/>
      <c r="M85" s="172"/>
    </row>
    <row r="86" spans="10:13" x14ac:dyDescent="0.25">
      <c r="J86" s="172" t="s">
        <v>1242</v>
      </c>
      <c r="K86" s="172" t="s">
        <v>1242</v>
      </c>
      <c r="L86" s="172"/>
      <c r="M86" s="172"/>
    </row>
    <row r="87" spans="10:13" x14ac:dyDescent="0.25">
      <c r="J87" s="172" t="s">
        <v>1243</v>
      </c>
      <c r="K87" s="172" t="s">
        <v>1243</v>
      </c>
      <c r="L87" s="172"/>
      <c r="M87" s="172"/>
    </row>
    <row r="88" spans="10:13" x14ac:dyDescent="0.25">
      <c r="J88" s="172" t="s">
        <v>1244</v>
      </c>
      <c r="K88" s="172" t="s">
        <v>1244</v>
      </c>
      <c r="L88" s="172"/>
      <c r="M88" s="172"/>
    </row>
    <row r="89" spans="10:13" x14ac:dyDescent="0.25">
      <c r="J89" s="172" t="s">
        <v>1245</v>
      </c>
      <c r="K89" s="172" t="s">
        <v>1245</v>
      </c>
      <c r="L89" s="172"/>
      <c r="M89" s="172"/>
    </row>
    <row r="90" spans="10:13" x14ac:dyDescent="0.25">
      <c r="J90" s="172" t="s">
        <v>1246</v>
      </c>
      <c r="K90" s="172" t="s">
        <v>1246</v>
      </c>
      <c r="L90" s="172"/>
      <c r="M90" s="172"/>
    </row>
    <row r="91" spans="10:13" x14ac:dyDescent="0.25">
      <c r="J91" s="172" t="s">
        <v>1247</v>
      </c>
      <c r="K91" s="172" t="s">
        <v>1247</v>
      </c>
      <c r="L91" s="172"/>
      <c r="M91" s="172"/>
    </row>
    <row r="92" spans="10:13" x14ac:dyDescent="0.25">
      <c r="J92" s="172" t="s">
        <v>1248</v>
      </c>
      <c r="K92" s="172" t="s">
        <v>1248</v>
      </c>
      <c r="L92" s="172"/>
      <c r="M92" s="172"/>
    </row>
    <row r="93" spans="10:13" x14ac:dyDescent="0.25">
      <c r="J93" s="172" t="s">
        <v>1249</v>
      </c>
      <c r="K93" s="172" t="s">
        <v>1249</v>
      </c>
      <c r="L93" s="172"/>
      <c r="M93" s="172"/>
    </row>
    <row r="94" spans="10:13" x14ac:dyDescent="0.25">
      <c r="J94" s="172" t="s">
        <v>1250</v>
      </c>
      <c r="K94" s="172" t="s">
        <v>1250</v>
      </c>
      <c r="L94" s="172"/>
      <c r="M94" s="172"/>
    </row>
    <row r="95" spans="10:13" x14ac:dyDescent="0.25">
      <c r="J95" s="172" t="s">
        <v>1251</v>
      </c>
      <c r="K95" s="172" t="s">
        <v>1251</v>
      </c>
      <c r="L95" s="172"/>
      <c r="M95" s="172"/>
    </row>
    <row r="96" spans="10:13" x14ac:dyDescent="0.25">
      <c r="J96" s="172" t="s">
        <v>1252</v>
      </c>
      <c r="K96" s="172" t="s">
        <v>1252</v>
      </c>
      <c r="L96" s="172"/>
      <c r="M96" s="172"/>
    </row>
    <row r="97" spans="10:13" x14ac:dyDescent="0.25">
      <c r="J97" s="172" t="s">
        <v>1253</v>
      </c>
      <c r="K97" s="172" t="s">
        <v>1253</v>
      </c>
      <c r="L97" s="172"/>
      <c r="M97" s="172"/>
    </row>
    <row r="98" spans="10:13" x14ac:dyDescent="0.25">
      <c r="J98" s="172" t="s">
        <v>1254</v>
      </c>
      <c r="K98" s="172" t="s">
        <v>1254</v>
      </c>
      <c r="L98" s="172"/>
      <c r="M98" s="172"/>
    </row>
    <row r="99" spans="10:13" x14ac:dyDescent="0.25">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309"/>
  <sheetViews>
    <sheetView zoomScale="85" zoomScaleNormal="85" workbookViewId="0">
      <pane ySplit="1" topLeftCell="A1260" activePane="bottomLeft" state="frozen"/>
      <selection pane="bottomLeft" activeCell="B1281" sqref="B1281"/>
    </sheetView>
  </sheetViews>
  <sheetFormatPr defaultColWidth="11" defaultRowHeight="13.8" x14ac:dyDescent="0.25"/>
  <cols>
    <col min="1" max="1" width="11" style="78"/>
    <col min="2" max="2" width="26.09765625" style="88" customWidth="1"/>
    <col min="3" max="3" width="41" style="88" customWidth="1"/>
    <col min="4" max="4" width="64.59765625" style="226" customWidth="1"/>
    <col min="5" max="5" width="30.09765625" style="88" customWidth="1"/>
    <col min="6" max="6" width="99.5" style="78" customWidth="1"/>
    <col min="7" max="16384" width="11" style="78"/>
  </cols>
  <sheetData>
    <row r="1" spans="1:6" x14ac:dyDescent="0.25">
      <c r="A1" s="109" t="s">
        <v>11</v>
      </c>
      <c r="B1" s="86" t="s">
        <v>12</v>
      </c>
      <c r="C1" s="87" t="s">
        <v>13</v>
      </c>
      <c r="D1" s="225" t="s">
        <v>14</v>
      </c>
      <c r="E1" s="86" t="s">
        <v>909</v>
      </c>
      <c r="F1" s="77" t="s">
        <v>1256</v>
      </c>
    </row>
    <row r="2" spans="1:6" x14ac:dyDescent="0.25">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5">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5">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5">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5">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5">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5">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5">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5">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5">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5">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5">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5">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5">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5">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5">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5">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5">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5">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5">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5">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5">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5">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5">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5">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5">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5">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5">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5">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5">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5">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5">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5">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5">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5">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5">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5">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5">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5">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5">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5">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5">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5">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5">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5">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5">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5">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5">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5">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1257</v>
      </c>
    </row>
    <row r="51" spans="1:6" x14ac:dyDescent="0.25">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1258</v>
      </c>
    </row>
    <row r="52" spans="1:6" x14ac:dyDescent="0.25">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5">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5">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1259</v>
      </c>
    </row>
    <row r="55" spans="1:6" x14ac:dyDescent="0.25">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1260</v>
      </c>
    </row>
    <row r="56" spans="1:6" x14ac:dyDescent="0.25">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1261</v>
      </c>
    </row>
    <row r="57" spans="1:6" x14ac:dyDescent="0.25">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1260</v>
      </c>
    </row>
    <row r="58" spans="1:6" x14ac:dyDescent="0.25">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1260</v>
      </c>
    </row>
    <row r="59" spans="1:6" x14ac:dyDescent="0.25">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1258</v>
      </c>
    </row>
    <row r="60" spans="1:6" x14ac:dyDescent="0.25">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1258</v>
      </c>
    </row>
    <row r="61" spans="1:6" x14ac:dyDescent="0.25">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5">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5">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5">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5">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5">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5">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5">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5">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5">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5">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5">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5">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5">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5">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5">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5">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5">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5">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5">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5">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5">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5">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5">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5">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5">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5">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5">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5">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5">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5">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5">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5">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5">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5">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5">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5">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5">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5">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5">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5">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5">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5">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5">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5">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5">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5">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5">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5">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1262</v>
      </c>
    </row>
    <row r="110" spans="1:6" x14ac:dyDescent="0.25">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1260</v>
      </c>
    </row>
    <row r="111" spans="1:6" x14ac:dyDescent="0.25">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1263</v>
      </c>
    </row>
    <row r="112" spans="1:6" x14ac:dyDescent="0.25">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5">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5">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5">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5">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5">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5">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5">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5">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5">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5">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5">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1262</v>
      </c>
    </row>
    <row r="124" spans="1:6" x14ac:dyDescent="0.25">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1260</v>
      </c>
    </row>
    <row r="125" spans="1:6" x14ac:dyDescent="0.25">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1263</v>
      </c>
    </row>
    <row r="126" spans="1:6" x14ac:dyDescent="0.25">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1262</v>
      </c>
    </row>
    <row r="127" spans="1:6" x14ac:dyDescent="0.25">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1260</v>
      </c>
    </row>
    <row r="128" spans="1:6" x14ac:dyDescent="0.25">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1398</v>
      </c>
    </row>
    <row r="129" spans="1:6" x14ac:dyDescent="0.25">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5">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5">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5">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5">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5">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5">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5">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5">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5">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5">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5">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5">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5">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5">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5">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5">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5">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5">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5">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5">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5">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5">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5">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5">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5">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5">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5">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5">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5">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5">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5">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5">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5">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5">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5">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5">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5">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5">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1266</v>
      </c>
    </row>
    <row r="168" spans="1:6" x14ac:dyDescent="0.25">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1267</v>
      </c>
    </row>
    <row r="169" spans="1:6" x14ac:dyDescent="0.25">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1266</v>
      </c>
    </row>
    <row r="170" spans="1:6" x14ac:dyDescent="0.25">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1267</v>
      </c>
    </row>
    <row r="171" spans="1:6" x14ac:dyDescent="0.25">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1259</v>
      </c>
    </row>
    <row r="172" spans="1:6" x14ac:dyDescent="0.25">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1260</v>
      </c>
    </row>
    <row r="173" spans="1:6" x14ac:dyDescent="0.25">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1259</v>
      </c>
    </row>
    <row r="174" spans="1:6" x14ac:dyDescent="0.25">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1260</v>
      </c>
    </row>
    <row r="175" spans="1:6" x14ac:dyDescent="0.25">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5">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5">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5">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5">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5">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5">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5">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5">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5">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5">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1264</v>
      </c>
    </row>
    <row r="186" spans="1:6" x14ac:dyDescent="0.25">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1265</v>
      </c>
    </row>
    <row r="187" spans="1:6" x14ac:dyDescent="0.25">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1264</v>
      </c>
    </row>
    <row r="188" spans="1:6" x14ac:dyDescent="0.25">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1265</v>
      </c>
    </row>
    <row r="189" spans="1:6" x14ac:dyDescent="0.25">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1259</v>
      </c>
    </row>
    <row r="190" spans="1:6" x14ac:dyDescent="0.25">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1260</v>
      </c>
    </row>
    <row r="191" spans="1:6" x14ac:dyDescent="0.25">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1266</v>
      </c>
    </row>
    <row r="192" spans="1:6" x14ac:dyDescent="0.25">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1267</v>
      </c>
    </row>
    <row r="193" spans="1:6" x14ac:dyDescent="0.25">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5">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5">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1259</v>
      </c>
    </row>
    <row r="196" spans="1:6" x14ac:dyDescent="0.25">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1260</v>
      </c>
    </row>
    <row r="197" spans="1:6" x14ac:dyDescent="0.25">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1266</v>
      </c>
    </row>
    <row r="198" spans="1:6" x14ac:dyDescent="0.25">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1267</v>
      </c>
    </row>
    <row r="199" spans="1:6" x14ac:dyDescent="0.25">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5">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5">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1264</v>
      </c>
    </row>
    <row r="202" spans="1:6" x14ac:dyDescent="0.25">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1265</v>
      </c>
    </row>
    <row r="203" spans="1:6" x14ac:dyDescent="0.25">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1268</v>
      </c>
    </row>
    <row r="204" spans="1:6" x14ac:dyDescent="0.25">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1269</v>
      </c>
    </row>
    <row r="205" spans="1:6" x14ac:dyDescent="0.25">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5">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5">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5">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5">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5">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5">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5">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5">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5">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5">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5">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5">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5">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5">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5">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5">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5">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5">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5">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5">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5">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5">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5">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5">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5">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5">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5">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5">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5">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5">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5">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5">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5">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5">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5">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5">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5">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5">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1270</v>
      </c>
    </row>
    <row r="244" spans="1:6" x14ac:dyDescent="0.25">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1271</v>
      </c>
    </row>
    <row r="245" spans="1:6" x14ac:dyDescent="0.25">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1272</v>
      </c>
    </row>
    <row r="246" spans="1:6" x14ac:dyDescent="0.25">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1270</v>
      </c>
    </row>
    <row r="247" spans="1:6" x14ac:dyDescent="0.25">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1271</v>
      </c>
    </row>
    <row r="248" spans="1:6" x14ac:dyDescent="0.25">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1259</v>
      </c>
    </row>
    <row r="249" spans="1:6" x14ac:dyDescent="0.25">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1260</v>
      </c>
    </row>
    <row r="250" spans="1:6" x14ac:dyDescent="0.25">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1273</v>
      </c>
    </row>
    <row r="251" spans="1:6" x14ac:dyDescent="0.25">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1274</v>
      </c>
    </row>
    <row r="252" spans="1:6" x14ac:dyDescent="0.25">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1259</v>
      </c>
    </row>
    <row r="253" spans="1:6" x14ac:dyDescent="0.25">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1260</v>
      </c>
    </row>
    <row r="254" spans="1:6" x14ac:dyDescent="0.25">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5">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1273</v>
      </c>
    </row>
    <row r="256" spans="1:6" x14ac:dyDescent="0.25">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1274</v>
      </c>
    </row>
    <row r="257" spans="1:6" x14ac:dyDescent="0.25">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1273</v>
      </c>
    </row>
    <row r="258" spans="1:6" x14ac:dyDescent="0.25">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1259</v>
      </c>
    </row>
    <row r="259" spans="1:6" x14ac:dyDescent="0.25">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1260</v>
      </c>
    </row>
    <row r="260" spans="1:6" x14ac:dyDescent="0.25">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1273</v>
      </c>
    </row>
    <row r="261" spans="1:6" x14ac:dyDescent="0.25">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1274</v>
      </c>
    </row>
    <row r="262" spans="1:6" x14ac:dyDescent="0.25">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1259</v>
      </c>
    </row>
    <row r="263" spans="1:6" x14ac:dyDescent="0.25">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5">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1273</v>
      </c>
    </row>
    <row r="265" spans="1:6" x14ac:dyDescent="0.25">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1274</v>
      </c>
    </row>
    <row r="266" spans="1:6" x14ac:dyDescent="0.25">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1259</v>
      </c>
    </row>
    <row r="267" spans="1:6" x14ac:dyDescent="0.25">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1260</v>
      </c>
    </row>
    <row r="268" spans="1:6" x14ac:dyDescent="0.25">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1260</v>
      </c>
    </row>
    <row r="269" spans="1:6" x14ac:dyDescent="0.25">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1260</v>
      </c>
    </row>
    <row r="270" spans="1:6" x14ac:dyDescent="0.25">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1260</v>
      </c>
    </row>
    <row r="271" spans="1:6" x14ac:dyDescent="0.25">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1273</v>
      </c>
    </row>
    <row r="272" spans="1:6" x14ac:dyDescent="0.25">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1274</v>
      </c>
    </row>
    <row r="273" spans="1:6" x14ac:dyDescent="0.25">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1274</v>
      </c>
    </row>
    <row r="274" spans="1:6" x14ac:dyDescent="0.25">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1274</v>
      </c>
    </row>
    <row r="275" spans="1:6" x14ac:dyDescent="0.25">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1274</v>
      </c>
    </row>
    <row r="276" spans="1:6" x14ac:dyDescent="0.25">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1259</v>
      </c>
    </row>
    <row r="277" spans="1:6" x14ac:dyDescent="0.25">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1260</v>
      </c>
    </row>
    <row r="278" spans="1:6" x14ac:dyDescent="0.25">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1260</v>
      </c>
    </row>
    <row r="279" spans="1:6" x14ac:dyDescent="0.25">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1260</v>
      </c>
    </row>
    <row r="280" spans="1:6" x14ac:dyDescent="0.25">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1260</v>
      </c>
    </row>
    <row r="281" spans="1:6" x14ac:dyDescent="0.25">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1273</v>
      </c>
    </row>
    <row r="282" spans="1:6" x14ac:dyDescent="0.25">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1274</v>
      </c>
    </row>
    <row r="283" spans="1:6" x14ac:dyDescent="0.25">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1274</v>
      </c>
    </row>
    <row r="284" spans="1:6" x14ac:dyDescent="0.25">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1274</v>
      </c>
    </row>
    <row r="285" spans="1:6" x14ac:dyDescent="0.25">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1274</v>
      </c>
    </row>
    <row r="286" spans="1:6" x14ac:dyDescent="0.25">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1264</v>
      </c>
    </row>
    <row r="287" spans="1:6" x14ac:dyDescent="0.25">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1265</v>
      </c>
    </row>
    <row r="288" spans="1:6" x14ac:dyDescent="0.25">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1264</v>
      </c>
    </row>
    <row r="289" spans="1:6" x14ac:dyDescent="0.25">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1265</v>
      </c>
    </row>
    <row r="290" spans="1:6" x14ac:dyDescent="0.25">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1275</v>
      </c>
    </row>
    <row r="291" spans="1:6" x14ac:dyDescent="0.25">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1276</v>
      </c>
    </row>
    <row r="292" spans="1:6" x14ac:dyDescent="0.25">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1277</v>
      </c>
    </row>
    <row r="293" spans="1:6" x14ac:dyDescent="0.25">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1278</v>
      </c>
    </row>
    <row r="294" spans="1:6" x14ac:dyDescent="0.25">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1279</v>
      </c>
    </row>
    <row r="295" spans="1:6" x14ac:dyDescent="0.25">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5">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5">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5">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5">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1280</v>
      </c>
    </row>
    <row r="300" spans="1:6" x14ac:dyDescent="0.25">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1281</v>
      </c>
    </row>
    <row r="301" spans="1:6" x14ac:dyDescent="0.25">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1282</v>
      </c>
    </row>
    <row r="302" spans="1:6" x14ac:dyDescent="0.25">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1283</v>
      </c>
    </row>
    <row r="303" spans="1:6" x14ac:dyDescent="0.25">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1284</v>
      </c>
    </row>
    <row r="304" spans="1:6" x14ac:dyDescent="0.25">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1285</v>
      </c>
    </row>
    <row r="305" spans="1:6" x14ac:dyDescent="0.25">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1286</v>
      </c>
    </row>
    <row r="306" spans="1:6" x14ac:dyDescent="0.25">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1287</v>
      </c>
    </row>
    <row r="307" spans="1:6" x14ac:dyDescent="0.25">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1288</v>
      </c>
    </row>
    <row r="308" spans="1:6" x14ac:dyDescent="0.25">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5">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1264</v>
      </c>
    </row>
    <row r="310" spans="1:6" x14ac:dyDescent="0.25">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1265</v>
      </c>
    </row>
    <row r="311" spans="1:6" x14ac:dyDescent="0.25">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1289</v>
      </c>
    </row>
    <row r="312" spans="1:6" x14ac:dyDescent="0.25">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5">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5">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1259</v>
      </c>
    </row>
    <row r="315" spans="1:6" x14ac:dyDescent="0.25">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1260</v>
      </c>
    </row>
    <row r="316" spans="1:6" x14ac:dyDescent="0.25">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1259</v>
      </c>
    </row>
    <row r="317" spans="1:6" x14ac:dyDescent="0.25">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1260</v>
      </c>
    </row>
    <row r="318" spans="1:6" x14ac:dyDescent="0.25">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5">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5">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5">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5">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5">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5">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5">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5">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1266</v>
      </c>
    </row>
    <row r="327" spans="1:6" x14ac:dyDescent="0.25">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1267</v>
      </c>
    </row>
    <row r="328" spans="1:6" x14ac:dyDescent="0.25">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5">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5">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5">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5">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5">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5">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1290</v>
      </c>
    </row>
    <row r="335" spans="1:6" x14ac:dyDescent="0.25">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1291</v>
      </c>
    </row>
    <row r="336" spans="1:6" x14ac:dyDescent="0.25">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1291</v>
      </c>
    </row>
    <row r="337" spans="1:6" x14ac:dyDescent="0.25">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1291</v>
      </c>
    </row>
    <row r="338" spans="1:6" x14ac:dyDescent="0.25">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1290</v>
      </c>
    </row>
    <row r="339" spans="1:6" x14ac:dyDescent="0.25">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1291</v>
      </c>
    </row>
    <row r="340" spans="1:6" x14ac:dyDescent="0.25">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1290</v>
      </c>
    </row>
    <row r="341" spans="1:6" x14ac:dyDescent="0.25">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1291</v>
      </c>
    </row>
    <row r="342" spans="1:6" x14ac:dyDescent="0.25">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1292</v>
      </c>
    </row>
    <row r="343" spans="1:6" x14ac:dyDescent="0.25">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1258</v>
      </c>
    </row>
    <row r="344" spans="1:6" x14ac:dyDescent="0.25">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1263</v>
      </c>
    </row>
    <row r="345" spans="1:6" x14ac:dyDescent="0.25">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1293</v>
      </c>
    </row>
    <row r="346" spans="1:6" x14ac:dyDescent="0.25">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1294</v>
      </c>
    </row>
    <row r="347" spans="1:6" x14ac:dyDescent="0.25">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1257</v>
      </c>
    </row>
    <row r="348" spans="1:6" x14ac:dyDescent="0.25">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1257</v>
      </c>
    </row>
    <row r="349" spans="1:6" x14ac:dyDescent="0.25">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1257</v>
      </c>
    </row>
    <row r="350" spans="1:6" x14ac:dyDescent="0.25">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1258</v>
      </c>
    </row>
    <row r="351" spans="1:6" x14ac:dyDescent="0.25">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1258</v>
      </c>
    </row>
    <row r="352" spans="1:6" x14ac:dyDescent="0.25">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1258</v>
      </c>
    </row>
    <row r="353" spans="1:6" x14ac:dyDescent="0.25">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1311</v>
      </c>
    </row>
    <row r="354" spans="1:6" x14ac:dyDescent="0.25">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1311</v>
      </c>
    </row>
    <row r="355" spans="1:6" x14ac:dyDescent="0.25">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1311</v>
      </c>
    </row>
    <row r="356" spans="1:6" x14ac:dyDescent="0.25">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5">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5">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5">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5">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5">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1259</v>
      </c>
    </row>
    <row r="362" spans="1:6" x14ac:dyDescent="0.25">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1260</v>
      </c>
    </row>
    <row r="363" spans="1:6" x14ac:dyDescent="0.25">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1273</v>
      </c>
    </row>
    <row r="364" spans="1:6" x14ac:dyDescent="0.25">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1274</v>
      </c>
    </row>
    <row r="365" spans="1:6" x14ac:dyDescent="0.25">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1260</v>
      </c>
    </row>
    <row r="366" spans="1:6" x14ac:dyDescent="0.25">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1260</v>
      </c>
    </row>
    <row r="367" spans="1:6" x14ac:dyDescent="0.25">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1260</v>
      </c>
    </row>
    <row r="368" spans="1:6" x14ac:dyDescent="0.25">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1259</v>
      </c>
    </row>
    <row r="369" spans="1:6" x14ac:dyDescent="0.25">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1265</v>
      </c>
    </row>
    <row r="370" spans="1:6" x14ac:dyDescent="0.25">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1265</v>
      </c>
    </row>
    <row r="371" spans="1:6" x14ac:dyDescent="0.25">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1265</v>
      </c>
    </row>
    <row r="372" spans="1:6" x14ac:dyDescent="0.25">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1264</v>
      </c>
    </row>
    <row r="373" spans="1:6" x14ac:dyDescent="0.25">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1295</v>
      </c>
    </row>
    <row r="374" spans="1:6" x14ac:dyDescent="0.25">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1296</v>
      </c>
    </row>
    <row r="375" spans="1:6" x14ac:dyDescent="0.25">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1297</v>
      </c>
    </row>
    <row r="376" spans="1:6" x14ac:dyDescent="0.25">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1295</v>
      </c>
    </row>
    <row r="377" spans="1:6" x14ac:dyDescent="0.25">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1296</v>
      </c>
    </row>
    <row r="378" spans="1:6" x14ac:dyDescent="0.25">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1297</v>
      </c>
    </row>
    <row r="379" spans="1:6" x14ac:dyDescent="0.25">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5">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5">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5">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5">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5">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5">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5">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1290</v>
      </c>
    </row>
    <row r="387" spans="1:6" x14ac:dyDescent="0.25">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1291</v>
      </c>
    </row>
    <row r="388" spans="1:6" x14ac:dyDescent="0.25">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1259</v>
      </c>
    </row>
    <row r="389" spans="1:6" x14ac:dyDescent="0.25">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1260</v>
      </c>
    </row>
    <row r="390" spans="1:6" x14ac:dyDescent="0.25">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1257</v>
      </c>
    </row>
    <row r="391" spans="1:6" x14ac:dyDescent="0.25">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1258</v>
      </c>
    </row>
    <row r="392" spans="1:6" x14ac:dyDescent="0.25">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1258</v>
      </c>
    </row>
    <row r="393" spans="1:6" x14ac:dyDescent="0.25">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1258</v>
      </c>
    </row>
    <row r="394" spans="1:6" x14ac:dyDescent="0.25">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1298</v>
      </c>
    </row>
    <row r="395" spans="1:6" x14ac:dyDescent="0.25">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1263</v>
      </c>
    </row>
    <row r="396" spans="1:6" x14ac:dyDescent="0.25">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5">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5">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5">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5">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1266</v>
      </c>
    </row>
    <row r="401" spans="1:6" x14ac:dyDescent="0.25">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1267</v>
      </c>
    </row>
    <row r="402" spans="1:6" x14ac:dyDescent="0.25">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1290</v>
      </c>
    </row>
    <row r="403" spans="1:6" x14ac:dyDescent="0.25">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1291</v>
      </c>
    </row>
    <row r="404" spans="1:6" x14ac:dyDescent="0.25">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5">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5">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5">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5">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5">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5">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5">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5">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5">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5">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5">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5">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5">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5">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5">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5">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5">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5">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5">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5">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5">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5">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5">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5">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5">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5">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5">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5">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5">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5">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5">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5">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5">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5">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5">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5">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5">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5">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5">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5">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5">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5">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5">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5">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5">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5">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5">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5">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5">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5">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5">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5">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5">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5">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5">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5">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5">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5">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5">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5">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5">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5">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5">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5">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5">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5">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5">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5">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5">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5">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5">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5">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5">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5">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5">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5">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5">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5">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1398</v>
      </c>
    </row>
    <row r="483" spans="1:6" x14ac:dyDescent="0.25">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1398</v>
      </c>
    </row>
    <row r="484" spans="1:6" x14ac:dyDescent="0.25">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1398</v>
      </c>
    </row>
    <row r="485" spans="1:6" x14ac:dyDescent="0.25">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1398</v>
      </c>
    </row>
    <row r="486" spans="1:6" x14ac:dyDescent="0.25">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1398</v>
      </c>
    </row>
    <row r="487" spans="1:6" x14ac:dyDescent="0.25">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1398</v>
      </c>
    </row>
    <row r="488" spans="1:6" x14ac:dyDescent="0.25">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1398</v>
      </c>
    </row>
    <row r="489" spans="1:6" x14ac:dyDescent="0.25">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1398</v>
      </c>
    </row>
    <row r="490" spans="1:6" x14ac:dyDescent="0.25">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1398</v>
      </c>
    </row>
    <row r="491" spans="1:6" x14ac:dyDescent="0.25">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1398</v>
      </c>
    </row>
    <row r="492" spans="1:6" x14ac:dyDescent="0.25">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1398</v>
      </c>
    </row>
    <row r="493" spans="1:6" x14ac:dyDescent="0.25">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1398</v>
      </c>
    </row>
    <row r="494" spans="1:6" x14ac:dyDescent="0.25">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1398</v>
      </c>
    </row>
    <row r="495" spans="1:6" x14ac:dyDescent="0.25">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1398</v>
      </c>
    </row>
    <row r="496" spans="1:6" x14ac:dyDescent="0.25">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1398</v>
      </c>
    </row>
    <row r="497" spans="1:6" x14ac:dyDescent="0.25">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1398</v>
      </c>
    </row>
    <row r="498" spans="1:6" x14ac:dyDescent="0.25">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1398</v>
      </c>
    </row>
    <row r="499" spans="1:6" x14ac:dyDescent="0.25">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1398</v>
      </c>
    </row>
    <row r="500" spans="1:6" x14ac:dyDescent="0.25">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1398</v>
      </c>
    </row>
    <row r="501" spans="1:6" x14ac:dyDescent="0.25">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1398</v>
      </c>
    </row>
    <row r="502" spans="1:6" x14ac:dyDescent="0.25">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1498</v>
      </c>
    </row>
    <row r="503" spans="1:6" x14ac:dyDescent="0.25">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5">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1498</v>
      </c>
    </row>
    <row r="505" spans="1:6" x14ac:dyDescent="0.25">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5">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1498</v>
      </c>
    </row>
    <row r="507" spans="1:6" x14ac:dyDescent="0.25">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5">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5">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5">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1498</v>
      </c>
    </row>
    <row r="511" spans="1:6" x14ac:dyDescent="0.25">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5">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1398</v>
      </c>
    </row>
    <row r="513" spans="1:6" x14ac:dyDescent="0.25">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1398</v>
      </c>
    </row>
    <row r="514" spans="1:6" x14ac:dyDescent="0.25">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1398</v>
      </c>
    </row>
    <row r="515" spans="1:6" x14ac:dyDescent="0.25">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1398</v>
      </c>
    </row>
    <row r="516" spans="1:6" x14ac:dyDescent="0.25">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1398</v>
      </c>
    </row>
    <row r="517" spans="1:6" x14ac:dyDescent="0.25">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1398</v>
      </c>
    </row>
    <row r="518" spans="1:6" x14ac:dyDescent="0.25">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1398</v>
      </c>
    </row>
    <row r="519" spans="1:6" x14ac:dyDescent="0.25">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1398</v>
      </c>
    </row>
    <row r="520" spans="1:6" x14ac:dyDescent="0.25">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5">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5">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5">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5">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5">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5">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5">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5">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5">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5">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5">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5">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5">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5">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5">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5">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5">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5">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5">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5">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5">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5">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5">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5">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5">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5">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5">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5">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5">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5">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5">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5">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5">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5">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5">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5">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5">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5">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5">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5">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5">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1600</v>
      </c>
    </row>
    <row r="562" spans="1:6" x14ac:dyDescent="0.25">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1600</v>
      </c>
    </row>
    <row r="563" spans="1:6" x14ac:dyDescent="0.25">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1600</v>
      </c>
    </row>
    <row r="564" spans="1:6" x14ac:dyDescent="0.25">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1600</v>
      </c>
    </row>
    <row r="565" spans="1:6" x14ac:dyDescent="0.25">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1600</v>
      </c>
    </row>
    <row r="566" spans="1:6" x14ac:dyDescent="0.25">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1600</v>
      </c>
    </row>
    <row r="567" spans="1:6" x14ac:dyDescent="0.25">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1600</v>
      </c>
    </row>
    <row r="568" spans="1:6" x14ac:dyDescent="0.25">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1600</v>
      </c>
    </row>
    <row r="569" spans="1:6" x14ac:dyDescent="0.25">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1600</v>
      </c>
    </row>
    <row r="570" spans="1:6" x14ac:dyDescent="0.25">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1600</v>
      </c>
    </row>
    <row r="571" spans="1:6" x14ac:dyDescent="0.25">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1600</v>
      </c>
    </row>
    <row r="572" spans="1:6" x14ac:dyDescent="0.25">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5">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5">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5">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5">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1600</v>
      </c>
    </row>
    <row r="577" spans="1:6" x14ac:dyDescent="0.25">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1600</v>
      </c>
    </row>
    <row r="578" spans="1:6" x14ac:dyDescent="0.25">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1600</v>
      </c>
    </row>
    <row r="579" spans="1:6" x14ac:dyDescent="0.25">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1600</v>
      </c>
    </row>
    <row r="580" spans="1:6" x14ac:dyDescent="0.25">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1600</v>
      </c>
    </row>
    <row r="581" spans="1:6" x14ac:dyDescent="0.25">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1600</v>
      </c>
    </row>
    <row r="582" spans="1:6" x14ac:dyDescent="0.25">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1600</v>
      </c>
    </row>
    <row r="583" spans="1:6" x14ac:dyDescent="0.25">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1600</v>
      </c>
    </row>
    <row r="584" spans="1:6" x14ac:dyDescent="0.25">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1600</v>
      </c>
    </row>
    <row r="585" spans="1:6" x14ac:dyDescent="0.25">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1600</v>
      </c>
    </row>
    <row r="586" spans="1:6" x14ac:dyDescent="0.25">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1600</v>
      </c>
    </row>
    <row r="587" spans="1:6" x14ac:dyDescent="0.25">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1600</v>
      </c>
    </row>
    <row r="588" spans="1:6" x14ac:dyDescent="0.25">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1600</v>
      </c>
    </row>
    <row r="589" spans="1:6" x14ac:dyDescent="0.25">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1600</v>
      </c>
    </row>
    <row r="590" spans="1:6" x14ac:dyDescent="0.25">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1600</v>
      </c>
    </row>
    <row r="591" spans="1:6" x14ac:dyDescent="0.25">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1600</v>
      </c>
    </row>
    <row r="592" spans="1:6" x14ac:dyDescent="0.25">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1600</v>
      </c>
    </row>
    <row r="593" spans="1:6" x14ac:dyDescent="0.25">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1600</v>
      </c>
    </row>
    <row r="594" spans="1:6" x14ac:dyDescent="0.25">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1600</v>
      </c>
    </row>
    <row r="595" spans="1:6" x14ac:dyDescent="0.25">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1600</v>
      </c>
    </row>
    <row r="596" spans="1:6" x14ac:dyDescent="0.25">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1600</v>
      </c>
    </row>
    <row r="597" spans="1:6" x14ac:dyDescent="0.25">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1600</v>
      </c>
    </row>
    <row r="598" spans="1:6" x14ac:dyDescent="0.25">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1600</v>
      </c>
    </row>
    <row r="599" spans="1:6" x14ac:dyDescent="0.25">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1600</v>
      </c>
    </row>
    <row r="600" spans="1:6" x14ac:dyDescent="0.25">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1600</v>
      </c>
    </row>
    <row r="601" spans="1:6" x14ac:dyDescent="0.25">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1600</v>
      </c>
    </row>
    <row r="602" spans="1:6" x14ac:dyDescent="0.25">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1600</v>
      </c>
    </row>
    <row r="603" spans="1:6" x14ac:dyDescent="0.25">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1600</v>
      </c>
    </row>
    <row r="604" spans="1:6" x14ac:dyDescent="0.25">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1600</v>
      </c>
    </row>
    <row r="605" spans="1:6" x14ac:dyDescent="0.25">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1600</v>
      </c>
    </row>
    <row r="606" spans="1:6" x14ac:dyDescent="0.25">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1600</v>
      </c>
    </row>
    <row r="607" spans="1:6" x14ac:dyDescent="0.25">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1600</v>
      </c>
    </row>
    <row r="608" spans="1:6" x14ac:dyDescent="0.25">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1600</v>
      </c>
    </row>
    <row r="609" spans="1:6" x14ac:dyDescent="0.25">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1600</v>
      </c>
    </row>
    <row r="610" spans="1:6" x14ac:dyDescent="0.25">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1600</v>
      </c>
    </row>
    <row r="611" spans="1:6" x14ac:dyDescent="0.25">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1600</v>
      </c>
    </row>
    <row r="612" spans="1:6" x14ac:dyDescent="0.25">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1600</v>
      </c>
    </row>
    <row r="613" spans="1:6" x14ac:dyDescent="0.25">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1600</v>
      </c>
    </row>
    <row r="614" spans="1:6" x14ac:dyDescent="0.25">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1600</v>
      </c>
    </row>
    <row r="615" spans="1:6" x14ac:dyDescent="0.25">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1600</v>
      </c>
    </row>
    <row r="616" spans="1:6" x14ac:dyDescent="0.25">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1600</v>
      </c>
    </row>
    <row r="617" spans="1:6" x14ac:dyDescent="0.25">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1600</v>
      </c>
    </row>
    <row r="618" spans="1:6" x14ac:dyDescent="0.25">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1600</v>
      </c>
    </row>
    <row r="619" spans="1:6" x14ac:dyDescent="0.25">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1600</v>
      </c>
    </row>
    <row r="620" spans="1:6" x14ac:dyDescent="0.25">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1600</v>
      </c>
    </row>
    <row r="621" spans="1:6" x14ac:dyDescent="0.25">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1600</v>
      </c>
    </row>
    <row r="622" spans="1:6" x14ac:dyDescent="0.25">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5">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5">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5">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5">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5">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5">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5">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5">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5">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5">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5">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5">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5">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5">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5">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5">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5">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5">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5">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5">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5">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5">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5">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5">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5">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5">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5">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5">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5">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5">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5">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5">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5">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5">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4343</v>
      </c>
    </row>
    <row r="657" spans="1:6" x14ac:dyDescent="0.25">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2866</v>
      </c>
    </row>
    <row r="658" spans="1:6" x14ac:dyDescent="0.25">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5">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5">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5">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5">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5">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5">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5">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5">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5">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5">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5">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5">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5">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5">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5">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5">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5">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5">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5">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5">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5">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5">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2783</v>
      </c>
    </row>
    <row r="681" spans="1:6" x14ac:dyDescent="0.25">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5">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5">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5">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5">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5">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5">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5">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5">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5">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5">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5">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5">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5">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1274</v>
      </c>
    </row>
    <row r="695" spans="1:6" x14ac:dyDescent="0.25">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5">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5">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5">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1274</v>
      </c>
    </row>
    <row r="699" spans="1:6" x14ac:dyDescent="0.25">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5">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5">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5">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1274</v>
      </c>
    </row>
    <row r="703" spans="1:6" x14ac:dyDescent="0.25">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5">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5">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5">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1274</v>
      </c>
    </row>
    <row r="707" spans="1:6" x14ac:dyDescent="0.25">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2986</v>
      </c>
    </row>
    <row r="708" spans="1:6" x14ac:dyDescent="0.25">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5">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5">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5">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5">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5">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5">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5">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5">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5">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5">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5">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5">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5">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5">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5">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5">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5">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5">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5">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5">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5">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5">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5">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2243</v>
      </c>
    </row>
    <row r="732" spans="1:6" x14ac:dyDescent="0.25">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2243</v>
      </c>
    </row>
    <row r="733" spans="1:6" x14ac:dyDescent="0.25">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2243</v>
      </c>
    </row>
    <row r="734" spans="1:6" x14ac:dyDescent="0.25">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2243</v>
      </c>
    </row>
    <row r="735" spans="1:6" x14ac:dyDescent="0.25">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5">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5">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2784</v>
      </c>
    </row>
    <row r="738" spans="1:6" x14ac:dyDescent="0.25">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2785</v>
      </c>
    </row>
    <row r="739" spans="1:6" x14ac:dyDescent="0.25">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2867</v>
      </c>
    </row>
    <row r="740" spans="1:6" x14ac:dyDescent="0.25">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2866</v>
      </c>
    </row>
    <row r="741" spans="1:6" x14ac:dyDescent="0.25">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2866</v>
      </c>
    </row>
    <row r="742" spans="1:6" x14ac:dyDescent="0.25">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2866</v>
      </c>
    </row>
    <row r="743" spans="1:6" x14ac:dyDescent="0.25">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2866</v>
      </c>
    </row>
    <row r="744" spans="1:6" x14ac:dyDescent="0.25">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2866</v>
      </c>
    </row>
    <row r="745" spans="1:6" x14ac:dyDescent="0.25">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2866</v>
      </c>
    </row>
    <row r="746" spans="1:6" x14ac:dyDescent="0.25">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2866</v>
      </c>
    </row>
    <row r="747" spans="1:6" x14ac:dyDescent="0.25">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2866</v>
      </c>
    </row>
    <row r="748" spans="1:6" x14ac:dyDescent="0.25">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2866</v>
      </c>
    </row>
    <row r="749" spans="1:6" x14ac:dyDescent="0.25">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2866</v>
      </c>
    </row>
    <row r="750" spans="1:6" x14ac:dyDescent="0.25">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2867</v>
      </c>
    </row>
    <row r="751" spans="1:6" x14ac:dyDescent="0.25">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2867</v>
      </c>
    </row>
    <row r="752" spans="1:6" x14ac:dyDescent="0.25">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2867</v>
      </c>
    </row>
    <row r="753" spans="1:6" x14ac:dyDescent="0.25">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2867</v>
      </c>
    </row>
    <row r="754" spans="1:6" x14ac:dyDescent="0.25">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2867</v>
      </c>
    </row>
    <row r="755" spans="1:6" x14ac:dyDescent="0.25">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2867</v>
      </c>
    </row>
    <row r="756" spans="1:6" x14ac:dyDescent="0.25">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2867</v>
      </c>
    </row>
    <row r="757" spans="1:6" x14ac:dyDescent="0.25">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2867</v>
      </c>
    </row>
    <row r="758" spans="1:6" x14ac:dyDescent="0.25">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2867</v>
      </c>
    </row>
    <row r="759" spans="1:6" x14ac:dyDescent="0.25">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2867</v>
      </c>
    </row>
    <row r="760" spans="1:6" x14ac:dyDescent="0.25">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2985</v>
      </c>
    </row>
    <row r="761" spans="1:6" x14ac:dyDescent="0.25">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2852</v>
      </c>
    </row>
    <row r="762" spans="1:6" x14ac:dyDescent="0.25">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2854</v>
      </c>
    </row>
    <row r="763" spans="1:6" x14ac:dyDescent="0.25">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2851</v>
      </c>
    </row>
    <row r="764" spans="1:6" x14ac:dyDescent="0.25">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2853</v>
      </c>
    </row>
    <row r="765" spans="1:6" x14ac:dyDescent="0.25">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2978</v>
      </c>
    </row>
    <row r="766" spans="1:6" x14ac:dyDescent="0.25">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2978</v>
      </c>
    </row>
    <row r="767" spans="1:6" x14ac:dyDescent="0.25">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2978</v>
      </c>
    </row>
    <row r="768" spans="1:6" x14ac:dyDescent="0.25">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2978</v>
      </c>
    </row>
    <row r="769" spans="1:6" x14ac:dyDescent="0.25">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2978</v>
      </c>
    </row>
    <row r="770" spans="1:6" x14ac:dyDescent="0.25">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2978</v>
      </c>
    </row>
    <row r="771" spans="1:6" x14ac:dyDescent="0.25">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2978</v>
      </c>
    </row>
    <row r="772" spans="1:6" x14ac:dyDescent="0.25">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2978</v>
      </c>
    </row>
    <row r="773" spans="1:6" x14ac:dyDescent="0.25">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2978</v>
      </c>
    </row>
    <row r="774" spans="1:6" x14ac:dyDescent="0.25">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2978</v>
      </c>
    </row>
    <row r="775" spans="1:6" x14ac:dyDescent="0.25">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2979</v>
      </c>
    </row>
    <row r="776" spans="1:6" x14ac:dyDescent="0.25">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2979</v>
      </c>
    </row>
    <row r="777" spans="1:6" x14ac:dyDescent="0.25">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2979</v>
      </c>
    </row>
    <row r="778" spans="1:6" x14ac:dyDescent="0.25">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2979</v>
      </c>
    </row>
    <row r="779" spans="1:6" x14ac:dyDescent="0.25">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2979</v>
      </c>
    </row>
    <row r="780" spans="1:6" x14ac:dyDescent="0.25">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2979</v>
      </c>
    </row>
    <row r="781" spans="1:6" x14ac:dyDescent="0.25">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2979</v>
      </c>
    </row>
    <row r="782" spans="1:6" x14ac:dyDescent="0.25">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2979</v>
      </c>
    </row>
    <row r="783" spans="1:6" x14ac:dyDescent="0.25">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2979</v>
      </c>
    </row>
    <row r="784" spans="1:6" x14ac:dyDescent="0.25">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2979</v>
      </c>
    </row>
    <row r="785" spans="1:6" x14ac:dyDescent="0.25">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2854</v>
      </c>
    </row>
    <row r="786" spans="1:6" x14ac:dyDescent="0.25">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2854</v>
      </c>
    </row>
    <row r="787" spans="1:6" x14ac:dyDescent="0.25">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2854</v>
      </c>
    </row>
    <row r="788" spans="1:6" x14ac:dyDescent="0.25">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2854</v>
      </c>
    </row>
    <row r="789" spans="1:6" x14ac:dyDescent="0.25">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2854</v>
      </c>
    </row>
    <row r="790" spans="1:6" x14ac:dyDescent="0.25">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2854</v>
      </c>
    </row>
    <row r="791" spans="1:6" x14ac:dyDescent="0.25">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2854</v>
      </c>
    </row>
    <row r="792" spans="1:6" x14ac:dyDescent="0.25">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2854</v>
      </c>
    </row>
    <row r="793" spans="1:6" x14ac:dyDescent="0.25">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2854</v>
      </c>
    </row>
    <row r="794" spans="1:6" x14ac:dyDescent="0.25">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2851</v>
      </c>
    </row>
    <row r="795" spans="1:6" x14ac:dyDescent="0.25">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2851</v>
      </c>
    </row>
    <row r="796" spans="1:6" x14ac:dyDescent="0.25">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2851</v>
      </c>
    </row>
    <row r="797" spans="1:6" x14ac:dyDescent="0.25">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2851</v>
      </c>
    </row>
    <row r="798" spans="1:6" x14ac:dyDescent="0.25">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2851</v>
      </c>
    </row>
    <row r="799" spans="1:6" x14ac:dyDescent="0.25">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2851</v>
      </c>
    </row>
    <row r="800" spans="1:6" x14ac:dyDescent="0.25">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2851</v>
      </c>
    </row>
    <row r="801" spans="1:6" x14ac:dyDescent="0.25">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2851</v>
      </c>
    </row>
    <row r="802" spans="1:6" x14ac:dyDescent="0.25">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2851</v>
      </c>
    </row>
    <row r="803" spans="1:6" x14ac:dyDescent="0.25">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2853</v>
      </c>
    </row>
    <row r="804" spans="1:6" x14ac:dyDescent="0.25">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2853</v>
      </c>
    </row>
    <row r="805" spans="1:6" x14ac:dyDescent="0.25">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2853</v>
      </c>
    </row>
    <row r="806" spans="1:6" x14ac:dyDescent="0.25">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2853</v>
      </c>
    </row>
    <row r="807" spans="1:6" x14ac:dyDescent="0.25">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2853</v>
      </c>
    </row>
    <row r="808" spans="1:6" x14ac:dyDescent="0.25">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2853</v>
      </c>
    </row>
    <row r="809" spans="1:6" x14ac:dyDescent="0.25">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2853</v>
      </c>
    </row>
    <row r="810" spans="1:6" x14ac:dyDescent="0.25">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2853</v>
      </c>
    </row>
    <row r="811" spans="1:6" x14ac:dyDescent="0.25">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2853</v>
      </c>
    </row>
    <row r="812" spans="1:6" x14ac:dyDescent="0.25">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2853</v>
      </c>
    </row>
    <row r="813" spans="1:6" x14ac:dyDescent="0.25">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2853</v>
      </c>
    </row>
    <row r="814" spans="1:6" x14ac:dyDescent="0.25">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2853</v>
      </c>
    </row>
    <row r="815" spans="1:6" x14ac:dyDescent="0.25">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2853</v>
      </c>
    </row>
    <row r="816" spans="1:6" x14ac:dyDescent="0.25">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2853</v>
      </c>
    </row>
    <row r="817" spans="1:6" x14ac:dyDescent="0.25">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2979</v>
      </c>
    </row>
    <row r="818" spans="1:6" x14ac:dyDescent="0.25">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2979</v>
      </c>
    </row>
    <row r="819" spans="1:6" x14ac:dyDescent="0.25">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2979</v>
      </c>
    </row>
    <row r="820" spans="1:6" x14ac:dyDescent="0.25">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2979</v>
      </c>
    </row>
    <row r="821" spans="1:6" x14ac:dyDescent="0.25">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1298</v>
      </c>
    </row>
    <row r="822" spans="1:6" x14ac:dyDescent="0.25">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1263</v>
      </c>
    </row>
    <row r="823" spans="1:6" x14ac:dyDescent="0.25">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2708</v>
      </c>
    </row>
    <row r="824" spans="1:6" x14ac:dyDescent="0.25">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2709</v>
      </c>
    </row>
    <row r="825" spans="1:6" x14ac:dyDescent="0.25">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2733</v>
      </c>
    </row>
    <row r="826" spans="1:6" x14ac:dyDescent="0.25">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1263</v>
      </c>
    </row>
    <row r="827" spans="1:6" x14ac:dyDescent="0.25">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1260</v>
      </c>
    </row>
    <row r="828" spans="1:6" x14ac:dyDescent="0.25">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2733</v>
      </c>
    </row>
    <row r="829" spans="1:6" x14ac:dyDescent="0.25">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1263</v>
      </c>
    </row>
    <row r="830" spans="1:6" x14ac:dyDescent="0.25">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1260</v>
      </c>
    </row>
    <row r="831" spans="1:6" x14ac:dyDescent="0.25">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2711</v>
      </c>
    </row>
    <row r="832" spans="1:6" x14ac:dyDescent="0.25">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1258</v>
      </c>
    </row>
    <row r="833" spans="1:6" x14ac:dyDescent="0.25">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2712</v>
      </c>
    </row>
    <row r="834" spans="1:6" x14ac:dyDescent="0.25">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1267</v>
      </c>
    </row>
    <row r="835" spans="1:6" x14ac:dyDescent="0.25">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2855</v>
      </c>
    </row>
    <row r="836" spans="1:6" x14ac:dyDescent="0.25">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2856</v>
      </c>
    </row>
    <row r="837" spans="1:6" x14ac:dyDescent="0.25">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2856</v>
      </c>
    </row>
    <row r="838" spans="1:6" x14ac:dyDescent="0.25">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2856</v>
      </c>
    </row>
    <row r="839" spans="1:6" x14ac:dyDescent="0.25">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2856</v>
      </c>
    </row>
    <row r="840" spans="1:6" x14ac:dyDescent="0.25">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2717</v>
      </c>
    </row>
    <row r="841" spans="1:6" x14ac:dyDescent="0.25">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2718</v>
      </c>
    </row>
    <row r="842" spans="1:6" x14ac:dyDescent="0.25">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2719</v>
      </c>
    </row>
    <row r="843" spans="1:6" x14ac:dyDescent="0.25">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2717</v>
      </c>
    </row>
    <row r="844" spans="1:6" x14ac:dyDescent="0.25">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2718</v>
      </c>
    </row>
    <row r="845" spans="1:6" x14ac:dyDescent="0.25">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5">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2856</v>
      </c>
    </row>
    <row r="847" spans="1:6" x14ac:dyDescent="0.25">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2856</v>
      </c>
    </row>
    <row r="848" spans="1:6" x14ac:dyDescent="0.25">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2717</v>
      </c>
    </row>
    <row r="849" spans="1:6" x14ac:dyDescent="0.25">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2718</v>
      </c>
    </row>
    <row r="850" spans="1:6" x14ac:dyDescent="0.25">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2858</v>
      </c>
    </row>
    <row r="851" spans="1:6" x14ac:dyDescent="0.25">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2858</v>
      </c>
    </row>
    <row r="852" spans="1:6" x14ac:dyDescent="0.25">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1260</v>
      </c>
    </row>
    <row r="853" spans="1:6" x14ac:dyDescent="0.25">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1260</v>
      </c>
    </row>
    <row r="854" spans="1:6" x14ac:dyDescent="0.25">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1267</v>
      </c>
    </row>
    <row r="855" spans="1:6" x14ac:dyDescent="0.25">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1267</v>
      </c>
    </row>
    <row r="856" spans="1:6" x14ac:dyDescent="0.25">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2708</v>
      </c>
    </row>
    <row r="857" spans="1:6" x14ac:dyDescent="0.25">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2709</v>
      </c>
    </row>
    <row r="858" spans="1:6" x14ac:dyDescent="0.25">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2784</v>
      </c>
    </row>
    <row r="859" spans="1:6" x14ac:dyDescent="0.25">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2784</v>
      </c>
    </row>
    <row r="860" spans="1:6" x14ac:dyDescent="0.25">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2784</v>
      </c>
    </row>
    <row r="861" spans="1:6" x14ac:dyDescent="0.25">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2708</v>
      </c>
    </row>
    <row r="862" spans="1:6" x14ac:dyDescent="0.25">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2709</v>
      </c>
    </row>
    <row r="863" spans="1:6" x14ac:dyDescent="0.25">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2708</v>
      </c>
    </row>
    <row r="864" spans="1:6" x14ac:dyDescent="0.25">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2709</v>
      </c>
    </row>
    <row r="865" spans="1:6" x14ac:dyDescent="0.25">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2708</v>
      </c>
    </row>
    <row r="866" spans="1:6" x14ac:dyDescent="0.25">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2709</v>
      </c>
    </row>
    <row r="867" spans="1:6" x14ac:dyDescent="0.25">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5">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5">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1266</v>
      </c>
    </row>
    <row r="870" spans="1:6" x14ac:dyDescent="0.25">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1266</v>
      </c>
    </row>
    <row r="871" spans="1:6" x14ac:dyDescent="0.25">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1266</v>
      </c>
    </row>
    <row r="872" spans="1:6" x14ac:dyDescent="0.25">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1266</v>
      </c>
    </row>
    <row r="873" spans="1:6" x14ac:dyDescent="0.25">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1266</v>
      </c>
    </row>
    <row r="874" spans="1:6" x14ac:dyDescent="0.25">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1266</v>
      </c>
    </row>
    <row r="875" spans="1:6" x14ac:dyDescent="0.25">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1267</v>
      </c>
    </row>
    <row r="876" spans="1:6" x14ac:dyDescent="0.25">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1267</v>
      </c>
    </row>
    <row r="877" spans="1:6" x14ac:dyDescent="0.25">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1267</v>
      </c>
    </row>
    <row r="878" spans="1:6" x14ac:dyDescent="0.25">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1267</v>
      </c>
    </row>
    <row r="879" spans="1:6" x14ac:dyDescent="0.25">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1267</v>
      </c>
    </row>
    <row r="880" spans="1:6" x14ac:dyDescent="0.25">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1267</v>
      </c>
    </row>
    <row r="881" spans="1:6" x14ac:dyDescent="0.25">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2857</v>
      </c>
    </row>
    <row r="882" spans="1:6" x14ac:dyDescent="0.25">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2857</v>
      </c>
    </row>
    <row r="883" spans="1:6" x14ac:dyDescent="0.25">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1267</v>
      </c>
    </row>
    <row r="884" spans="1:6" x14ac:dyDescent="0.25">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1298</v>
      </c>
    </row>
    <row r="885" spans="1:6" x14ac:dyDescent="0.25">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1263</v>
      </c>
    </row>
    <row r="886" spans="1:6" x14ac:dyDescent="0.25">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1260</v>
      </c>
    </row>
    <row r="887" spans="1:6" x14ac:dyDescent="0.25">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1298</v>
      </c>
    </row>
    <row r="888" spans="1:6" x14ac:dyDescent="0.25">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1263</v>
      </c>
    </row>
    <row r="889" spans="1:6" x14ac:dyDescent="0.25">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1260</v>
      </c>
    </row>
    <row r="890" spans="1:6" x14ac:dyDescent="0.25">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2682</v>
      </c>
    </row>
    <row r="891" spans="1:6" x14ac:dyDescent="0.25">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2683</v>
      </c>
    </row>
    <row r="892" spans="1:6" x14ac:dyDescent="0.25">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2682</v>
      </c>
    </row>
    <row r="893" spans="1:6" x14ac:dyDescent="0.25">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2682</v>
      </c>
    </row>
    <row r="894" spans="1:6" x14ac:dyDescent="0.25">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2683</v>
      </c>
    </row>
    <row r="895" spans="1:6" x14ac:dyDescent="0.25">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2683</v>
      </c>
    </row>
    <row r="896" spans="1:6" x14ac:dyDescent="0.25">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2742</v>
      </c>
    </row>
    <row r="897" spans="1:6" x14ac:dyDescent="0.25">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2683</v>
      </c>
    </row>
    <row r="898" spans="1:6" x14ac:dyDescent="0.25">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2683</v>
      </c>
    </row>
    <row r="899" spans="1:6" x14ac:dyDescent="0.25">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2683</v>
      </c>
    </row>
    <row r="900" spans="1:6" x14ac:dyDescent="0.25">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2683</v>
      </c>
    </row>
    <row r="901" spans="1:6" x14ac:dyDescent="0.25">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2683</v>
      </c>
    </row>
    <row r="902" spans="1:6" x14ac:dyDescent="0.25">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2683</v>
      </c>
    </row>
    <row r="903" spans="1:6" x14ac:dyDescent="0.25">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2683</v>
      </c>
    </row>
    <row r="904" spans="1:6" x14ac:dyDescent="0.25">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2683</v>
      </c>
    </row>
    <row r="905" spans="1:6" x14ac:dyDescent="0.25">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2850</v>
      </c>
    </row>
    <row r="906" spans="1:6" x14ac:dyDescent="0.25">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2850</v>
      </c>
    </row>
    <row r="907" spans="1:6" x14ac:dyDescent="0.25">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2850</v>
      </c>
    </row>
    <row r="908" spans="1:6" x14ac:dyDescent="0.25">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2850</v>
      </c>
    </row>
    <row r="909" spans="1:6" x14ac:dyDescent="0.25">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2850</v>
      </c>
    </row>
    <row r="910" spans="1:6" x14ac:dyDescent="0.25">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2850</v>
      </c>
    </row>
    <row r="911" spans="1:6" x14ac:dyDescent="0.25">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2850</v>
      </c>
    </row>
    <row r="912" spans="1:6" x14ac:dyDescent="0.25">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2850</v>
      </c>
    </row>
    <row r="913" spans="1:6" x14ac:dyDescent="0.25">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2850</v>
      </c>
    </row>
    <row r="914" spans="1:6" x14ac:dyDescent="0.25">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2850</v>
      </c>
    </row>
    <row r="915" spans="1:6" x14ac:dyDescent="0.25">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2850</v>
      </c>
    </row>
    <row r="916" spans="1:6" x14ac:dyDescent="0.25">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2850</v>
      </c>
    </row>
    <row r="917" spans="1:6" x14ac:dyDescent="0.25">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2850</v>
      </c>
    </row>
    <row r="918" spans="1:6" x14ac:dyDescent="0.25">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2850</v>
      </c>
    </row>
    <row r="919" spans="1:6" x14ac:dyDescent="0.25">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2850</v>
      </c>
    </row>
    <row r="920" spans="1:6" x14ac:dyDescent="0.25">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2850</v>
      </c>
    </row>
    <row r="921" spans="1:6" x14ac:dyDescent="0.25">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2850</v>
      </c>
    </row>
    <row r="922" spans="1:6" x14ac:dyDescent="0.25">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2850</v>
      </c>
    </row>
    <row r="923" spans="1:6" x14ac:dyDescent="0.25">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2850</v>
      </c>
    </row>
    <row r="924" spans="1:6" x14ac:dyDescent="0.25">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2850</v>
      </c>
    </row>
    <row r="925" spans="1:6" x14ac:dyDescent="0.25">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2850</v>
      </c>
    </row>
    <row r="926" spans="1:6" x14ac:dyDescent="0.25">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2850</v>
      </c>
    </row>
    <row r="927" spans="1:6" x14ac:dyDescent="0.25">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1291</v>
      </c>
    </row>
    <row r="928" spans="1:6" x14ac:dyDescent="0.25">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1291</v>
      </c>
    </row>
    <row r="929" spans="1:6" x14ac:dyDescent="0.25">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5">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5">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5">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5">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5">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5">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5">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5">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5">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5">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5">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5">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5">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5">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5">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5">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5">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5">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5">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3007</v>
      </c>
    </row>
    <row r="949" spans="1:6" x14ac:dyDescent="0.25">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3007</v>
      </c>
    </row>
    <row r="950" spans="1:6" x14ac:dyDescent="0.25">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3007</v>
      </c>
    </row>
    <row r="951" spans="1:6" x14ac:dyDescent="0.25">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1258</v>
      </c>
    </row>
    <row r="952" spans="1:6" x14ac:dyDescent="0.25">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1258</v>
      </c>
    </row>
    <row r="953" spans="1:6" x14ac:dyDescent="0.25">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1258</v>
      </c>
    </row>
    <row r="954" spans="1:6" x14ac:dyDescent="0.25">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2712</v>
      </c>
    </row>
    <row r="955" spans="1:6" x14ac:dyDescent="0.25">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2712</v>
      </c>
    </row>
    <row r="956" spans="1:6" x14ac:dyDescent="0.25">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2712</v>
      </c>
    </row>
    <row r="957" spans="1:6" x14ac:dyDescent="0.25">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3066</v>
      </c>
    </row>
    <row r="958" spans="1:6" x14ac:dyDescent="0.25">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2712</v>
      </c>
    </row>
    <row r="959" spans="1:6" x14ac:dyDescent="0.25">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2712</v>
      </c>
    </row>
    <row r="960" spans="1:6" x14ac:dyDescent="0.25">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3183</v>
      </c>
    </row>
    <row r="961" spans="1:6" x14ac:dyDescent="0.25">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3190</v>
      </c>
    </row>
    <row r="962" spans="1:6" x14ac:dyDescent="0.25">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3183</v>
      </c>
    </row>
    <row r="963" spans="1:6" x14ac:dyDescent="0.25">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3190</v>
      </c>
    </row>
    <row r="964" spans="1:6" x14ac:dyDescent="0.25">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5">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5">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5">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5">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5">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5">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5">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5">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5">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5">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5">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5">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5">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5">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5">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5">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5">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5">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5">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5">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5">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5">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5">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5">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5">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3194</v>
      </c>
    </row>
    <row r="990" spans="1:6" x14ac:dyDescent="0.25">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3194</v>
      </c>
    </row>
    <row r="991" spans="1:6" x14ac:dyDescent="0.25">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3194</v>
      </c>
    </row>
    <row r="992" spans="1:6" x14ac:dyDescent="0.25">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3194</v>
      </c>
    </row>
    <row r="993" spans="1:6" x14ac:dyDescent="0.25">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3194</v>
      </c>
    </row>
    <row r="994" spans="1:6" x14ac:dyDescent="0.25">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3194</v>
      </c>
    </row>
    <row r="995" spans="1:6" x14ac:dyDescent="0.25">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3194</v>
      </c>
    </row>
    <row r="996" spans="1:6" x14ac:dyDescent="0.25">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3194</v>
      </c>
    </row>
    <row r="997" spans="1:6" x14ac:dyDescent="0.25">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3194</v>
      </c>
    </row>
    <row r="998" spans="1:6" x14ac:dyDescent="0.25">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3194</v>
      </c>
    </row>
    <row r="999" spans="1:6" x14ac:dyDescent="0.25">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3194</v>
      </c>
    </row>
    <row r="1000" spans="1:6" x14ac:dyDescent="0.25">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3194</v>
      </c>
    </row>
    <row r="1001" spans="1:6" x14ac:dyDescent="0.25">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3194</v>
      </c>
    </row>
    <row r="1002" spans="1:6" x14ac:dyDescent="0.25">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3194</v>
      </c>
    </row>
    <row r="1003" spans="1:6" x14ac:dyDescent="0.25">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3194</v>
      </c>
    </row>
    <row r="1004" spans="1:6" x14ac:dyDescent="0.25">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3194</v>
      </c>
    </row>
    <row r="1005" spans="1:6" x14ac:dyDescent="0.25">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3194</v>
      </c>
    </row>
    <row r="1006" spans="1:6" x14ac:dyDescent="0.25">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3194</v>
      </c>
    </row>
    <row r="1007" spans="1:6" x14ac:dyDescent="0.25">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3194</v>
      </c>
    </row>
    <row r="1008" spans="1:6" x14ac:dyDescent="0.25">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3194</v>
      </c>
    </row>
    <row r="1009" spans="1:6" x14ac:dyDescent="0.25">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3194</v>
      </c>
    </row>
    <row r="1010" spans="1:6" x14ac:dyDescent="0.25">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3194</v>
      </c>
    </row>
    <row r="1011" spans="1:6" x14ac:dyDescent="0.25">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3194</v>
      </c>
    </row>
    <row r="1012" spans="1:6" x14ac:dyDescent="0.25">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3194</v>
      </c>
    </row>
    <row r="1013" spans="1:6" x14ac:dyDescent="0.25">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3194</v>
      </c>
    </row>
    <row r="1014" spans="1:6" x14ac:dyDescent="0.25">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3194</v>
      </c>
    </row>
    <row r="1015" spans="1:6" x14ac:dyDescent="0.25">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3194</v>
      </c>
    </row>
    <row r="1016" spans="1:6" x14ac:dyDescent="0.25">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3194</v>
      </c>
    </row>
    <row r="1017" spans="1:6" x14ac:dyDescent="0.25">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3194</v>
      </c>
    </row>
    <row r="1018" spans="1:6" x14ac:dyDescent="0.25">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3194</v>
      </c>
    </row>
    <row r="1019" spans="1:6" x14ac:dyDescent="0.25">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3194</v>
      </c>
    </row>
    <row r="1020" spans="1:6" x14ac:dyDescent="0.25">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3194</v>
      </c>
    </row>
    <row r="1021" spans="1:6" x14ac:dyDescent="0.25">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3194</v>
      </c>
    </row>
    <row r="1022" spans="1:6" x14ac:dyDescent="0.25">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3194</v>
      </c>
    </row>
    <row r="1023" spans="1:6" x14ac:dyDescent="0.25">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3194</v>
      </c>
    </row>
    <row r="1024" spans="1:6" x14ac:dyDescent="0.25">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3194</v>
      </c>
    </row>
    <row r="1025" spans="1:6" x14ac:dyDescent="0.25">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3194</v>
      </c>
    </row>
    <row r="1026" spans="1:6" x14ac:dyDescent="0.25">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3194</v>
      </c>
    </row>
    <row r="1027" spans="1:6" x14ac:dyDescent="0.25">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3194</v>
      </c>
    </row>
    <row r="1028" spans="1:6" x14ac:dyDescent="0.25">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3194</v>
      </c>
    </row>
    <row r="1029" spans="1:6" x14ac:dyDescent="0.25">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3194</v>
      </c>
    </row>
    <row r="1030" spans="1:6" x14ac:dyDescent="0.25">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3194</v>
      </c>
    </row>
    <row r="1031" spans="1:6" x14ac:dyDescent="0.25">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3194</v>
      </c>
    </row>
    <row r="1032" spans="1:6" x14ac:dyDescent="0.25">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3194</v>
      </c>
    </row>
    <row r="1033" spans="1:6" x14ac:dyDescent="0.25">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3194</v>
      </c>
    </row>
    <row r="1034" spans="1:6" x14ac:dyDescent="0.25">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3194</v>
      </c>
    </row>
    <row r="1035" spans="1:6" x14ac:dyDescent="0.25">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3194</v>
      </c>
    </row>
    <row r="1036" spans="1:6" x14ac:dyDescent="0.25">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3194</v>
      </c>
    </row>
    <row r="1037" spans="1:6" x14ac:dyDescent="0.25">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3194</v>
      </c>
    </row>
    <row r="1038" spans="1:6" x14ac:dyDescent="0.25">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3194</v>
      </c>
    </row>
    <row r="1039" spans="1:6" x14ac:dyDescent="0.25">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3194</v>
      </c>
    </row>
    <row r="1040" spans="1:6" x14ac:dyDescent="0.25">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3194</v>
      </c>
    </row>
    <row r="1041" spans="1:6" x14ac:dyDescent="0.25">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3194</v>
      </c>
    </row>
    <row r="1042" spans="1:6" x14ac:dyDescent="0.25">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3194</v>
      </c>
    </row>
    <row r="1043" spans="1:6" x14ac:dyDescent="0.25">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3194</v>
      </c>
    </row>
    <row r="1044" spans="1:6" x14ac:dyDescent="0.25">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3194</v>
      </c>
    </row>
    <row r="1045" spans="1:6" x14ac:dyDescent="0.25">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3194</v>
      </c>
    </row>
    <row r="1046" spans="1:6" x14ac:dyDescent="0.25">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3194</v>
      </c>
    </row>
    <row r="1047" spans="1:6" x14ac:dyDescent="0.25">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3194</v>
      </c>
    </row>
    <row r="1048" spans="1:6" x14ac:dyDescent="0.25">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3194</v>
      </c>
    </row>
    <row r="1049" spans="1:6" x14ac:dyDescent="0.25">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3194</v>
      </c>
    </row>
    <row r="1050" spans="1:6" x14ac:dyDescent="0.25">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3194</v>
      </c>
    </row>
    <row r="1051" spans="1:6" x14ac:dyDescent="0.25">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3194</v>
      </c>
    </row>
    <row r="1052" spans="1:6" x14ac:dyDescent="0.25">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3194</v>
      </c>
    </row>
    <row r="1053" spans="1:6" x14ac:dyDescent="0.25">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3194</v>
      </c>
    </row>
    <row r="1054" spans="1:6" x14ac:dyDescent="0.25">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3194</v>
      </c>
    </row>
    <row r="1055" spans="1:6" x14ac:dyDescent="0.25">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3194</v>
      </c>
    </row>
    <row r="1056" spans="1:6" x14ac:dyDescent="0.25">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3194</v>
      </c>
    </row>
    <row r="1057" spans="1:6" x14ac:dyDescent="0.25">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3194</v>
      </c>
    </row>
    <row r="1058" spans="1:6" x14ac:dyDescent="0.25">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3194</v>
      </c>
    </row>
    <row r="1059" spans="1:6" x14ac:dyDescent="0.25">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3194</v>
      </c>
    </row>
    <row r="1060" spans="1:6" x14ac:dyDescent="0.25">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3194</v>
      </c>
    </row>
    <row r="1061" spans="1:6" x14ac:dyDescent="0.25">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3194</v>
      </c>
    </row>
    <row r="1062" spans="1:6" x14ac:dyDescent="0.25">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3194</v>
      </c>
    </row>
    <row r="1063" spans="1:6" x14ac:dyDescent="0.25">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3194</v>
      </c>
    </row>
    <row r="1064" spans="1:6" x14ac:dyDescent="0.25">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3194</v>
      </c>
    </row>
    <row r="1065" spans="1:6" x14ac:dyDescent="0.25">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3194</v>
      </c>
    </row>
    <row r="1066" spans="1:6" x14ac:dyDescent="0.25">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3194</v>
      </c>
    </row>
    <row r="1067" spans="1:6" x14ac:dyDescent="0.25">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3194</v>
      </c>
    </row>
    <row r="1068" spans="1:6" x14ac:dyDescent="0.25">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3194</v>
      </c>
    </row>
    <row r="1069" spans="1:6" x14ac:dyDescent="0.25">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3194</v>
      </c>
    </row>
    <row r="1070" spans="1:6" x14ac:dyDescent="0.25">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3194</v>
      </c>
    </row>
    <row r="1071" spans="1:6" x14ac:dyDescent="0.25">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3194</v>
      </c>
    </row>
    <row r="1072" spans="1:6" x14ac:dyDescent="0.25">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3194</v>
      </c>
    </row>
    <row r="1073" spans="1:6" x14ac:dyDescent="0.25">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3194</v>
      </c>
    </row>
    <row r="1074" spans="1:6" x14ac:dyDescent="0.25">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3194</v>
      </c>
    </row>
    <row r="1075" spans="1:6" x14ac:dyDescent="0.25">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3194</v>
      </c>
    </row>
    <row r="1076" spans="1:6" x14ac:dyDescent="0.25">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3194</v>
      </c>
    </row>
    <row r="1077" spans="1:6" x14ac:dyDescent="0.25">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3194</v>
      </c>
    </row>
    <row r="1078" spans="1:6" x14ac:dyDescent="0.25">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3194</v>
      </c>
    </row>
    <row r="1079" spans="1:6" x14ac:dyDescent="0.25">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3194</v>
      </c>
    </row>
    <row r="1080" spans="1:6" x14ac:dyDescent="0.25">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3194</v>
      </c>
    </row>
    <row r="1081" spans="1:6" x14ac:dyDescent="0.25">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3194</v>
      </c>
    </row>
    <row r="1082" spans="1:6" x14ac:dyDescent="0.25">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3194</v>
      </c>
    </row>
    <row r="1083" spans="1:6" x14ac:dyDescent="0.25">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3194</v>
      </c>
    </row>
    <row r="1084" spans="1:6" x14ac:dyDescent="0.25">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3194</v>
      </c>
    </row>
    <row r="1085" spans="1:6" x14ac:dyDescent="0.25">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3194</v>
      </c>
    </row>
    <row r="1086" spans="1:6" x14ac:dyDescent="0.25">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3194</v>
      </c>
    </row>
    <row r="1087" spans="1:6" x14ac:dyDescent="0.25">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3194</v>
      </c>
    </row>
    <row r="1088" spans="1:6" x14ac:dyDescent="0.25">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3194</v>
      </c>
    </row>
    <row r="1089" spans="1:6" x14ac:dyDescent="0.25">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3194</v>
      </c>
    </row>
    <row r="1090" spans="1:6" x14ac:dyDescent="0.25">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3194</v>
      </c>
    </row>
    <row r="1091" spans="1:6" x14ac:dyDescent="0.25">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3194</v>
      </c>
    </row>
    <row r="1092" spans="1:6" x14ac:dyDescent="0.25">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3194</v>
      </c>
    </row>
    <row r="1093" spans="1:6" x14ac:dyDescent="0.25">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3194</v>
      </c>
    </row>
    <row r="1094" spans="1:6" x14ac:dyDescent="0.25">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3194</v>
      </c>
    </row>
    <row r="1095" spans="1:6" x14ac:dyDescent="0.25">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3194</v>
      </c>
    </row>
    <row r="1096" spans="1:6" x14ac:dyDescent="0.25">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3194</v>
      </c>
    </row>
    <row r="1097" spans="1:6" x14ac:dyDescent="0.25">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3194</v>
      </c>
    </row>
    <row r="1098" spans="1:6" x14ac:dyDescent="0.25">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3194</v>
      </c>
    </row>
    <row r="1099" spans="1:6" x14ac:dyDescent="0.25">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3194</v>
      </c>
    </row>
    <row r="1100" spans="1:6" x14ac:dyDescent="0.25">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3550</v>
      </c>
    </row>
    <row r="1101" spans="1:6" x14ac:dyDescent="0.25">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3551</v>
      </c>
    </row>
    <row r="1102" spans="1:6" x14ac:dyDescent="0.25">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3550</v>
      </c>
    </row>
    <row r="1103" spans="1:6" x14ac:dyDescent="0.25">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3551</v>
      </c>
    </row>
    <row r="1104" spans="1:6" x14ac:dyDescent="0.25">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3551</v>
      </c>
    </row>
    <row r="1105" spans="1:6" x14ac:dyDescent="0.25">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3550</v>
      </c>
    </row>
    <row r="1106" spans="1:6" x14ac:dyDescent="0.25">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3551</v>
      </c>
    </row>
    <row r="1107" spans="1:6" x14ac:dyDescent="0.25">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3550</v>
      </c>
    </row>
    <row r="1108" spans="1:6" x14ac:dyDescent="0.25">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3551</v>
      </c>
    </row>
    <row r="1109" spans="1:6" x14ac:dyDescent="0.25">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3552</v>
      </c>
    </row>
    <row r="1110" spans="1:6" x14ac:dyDescent="0.25">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3553</v>
      </c>
    </row>
    <row r="1111" spans="1:6" x14ac:dyDescent="0.25">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3552</v>
      </c>
    </row>
    <row r="1112" spans="1:6" x14ac:dyDescent="0.25">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3553</v>
      </c>
    </row>
    <row r="1113" spans="1:6" x14ac:dyDescent="0.25">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3554</v>
      </c>
    </row>
    <row r="1114" spans="1:6" x14ac:dyDescent="0.25">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3555</v>
      </c>
    </row>
    <row r="1115" spans="1:6" x14ac:dyDescent="0.25">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3556</v>
      </c>
    </row>
    <row r="1116" spans="1:6" x14ac:dyDescent="0.25">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3557</v>
      </c>
    </row>
    <row r="1117" spans="1:6" x14ac:dyDescent="0.25">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3556</v>
      </c>
    </row>
    <row r="1118" spans="1:6" x14ac:dyDescent="0.25">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3557</v>
      </c>
    </row>
    <row r="1119" spans="1:6" x14ac:dyDescent="0.25">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3556</v>
      </c>
    </row>
    <row r="1120" spans="1:6" x14ac:dyDescent="0.25">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3557</v>
      </c>
    </row>
    <row r="1121" spans="1:6" x14ac:dyDescent="0.25">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3554</v>
      </c>
    </row>
    <row r="1122" spans="1:6" x14ac:dyDescent="0.25">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3555</v>
      </c>
    </row>
    <row r="1123" spans="1:6" x14ac:dyDescent="0.25">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3557</v>
      </c>
    </row>
    <row r="1124" spans="1:6" x14ac:dyDescent="0.25">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3556</v>
      </c>
    </row>
    <row r="1125" spans="1:6" x14ac:dyDescent="0.25">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3558</v>
      </c>
    </row>
    <row r="1126" spans="1:6" x14ac:dyDescent="0.25">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3559</v>
      </c>
    </row>
    <row r="1127" spans="1:6" x14ac:dyDescent="0.25">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3550</v>
      </c>
    </row>
    <row r="1128" spans="1:6" x14ac:dyDescent="0.25">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3551</v>
      </c>
    </row>
    <row r="1129" spans="1:6" x14ac:dyDescent="0.25">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3194</v>
      </c>
    </row>
    <row r="1130" spans="1:6" x14ac:dyDescent="0.25">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3549</v>
      </c>
    </row>
    <row r="1131" spans="1:6" x14ac:dyDescent="0.25">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3549</v>
      </c>
    </row>
    <row r="1132" spans="1:6" x14ac:dyDescent="0.25">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3549</v>
      </c>
    </row>
    <row r="1133" spans="1:6" x14ac:dyDescent="0.25">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3549</v>
      </c>
    </row>
    <row r="1134" spans="1:6" x14ac:dyDescent="0.25">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3549</v>
      </c>
    </row>
    <row r="1135" spans="1:6" x14ac:dyDescent="0.25">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3549</v>
      </c>
    </row>
    <row r="1136" spans="1:6" x14ac:dyDescent="0.25">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3549</v>
      </c>
    </row>
    <row r="1137" spans="1:6" x14ac:dyDescent="0.25">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3549</v>
      </c>
    </row>
    <row r="1138" spans="1:6" x14ac:dyDescent="0.25">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3549</v>
      </c>
    </row>
    <row r="1139" spans="1:6" x14ac:dyDescent="0.25">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3549</v>
      </c>
    </row>
    <row r="1140" spans="1:6" x14ac:dyDescent="0.25">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4142</v>
      </c>
    </row>
    <row r="1141" spans="1:6" x14ac:dyDescent="0.25">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4143</v>
      </c>
    </row>
    <row r="1142" spans="1:6" x14ac:dyDescent="0.25">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3549</v>
      </c>
    </row>
    <row r="1143" spans="1:6" x14ac:dyDescent="0.25">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3549</v>
      </c>
    </row>
    <row r="1144" spans="1:6" x14ac:dyDescent="0.25">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3549</v>
      </c>
    </row>
    <row r="1145" spans="1:6" x14ac:dyDescent="0.25">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3549</v>
      </c>
    </row>
    <row r="1146" spans="1:6" x14ac:dyDescent="0.25">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3549</v>
      </c>
    </row>
    <row r="1147" spans="1:6" x14ac:dyDescent="0.25">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3549</v>
      </c>
    </row>
    <row r="1148" spans="1:6" x14ac:dyDescent="0.25">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3549</v>
      </c>
    </row>
    <row r="1149" spans="1:6" x14ac:dyDescent="0.25">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3549</v>
      </c>
    </row>
    <row r="1150" spans="1:6" x14ac:dyDescent="0.25">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3549</v>
      </c>
    </row>
    <row r="1151" spans="1:6" x14ac:dyDescent="0.25">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3549</v>
      </c>
    </row>
    <row r="1152" spans="1:6" x14ac:dyDescent="0.25">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3549</v>
      </c>
    </row>
    <row r="1153" spans="1:6" x14ac:dyDescent="0.25">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3549</v>
      </c>
    </row>
    <row r="1154" spans="1:6" x14ac:dyDescent="0.25">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3549</v>
      </c>
    </row>
    <row r="1155" spans="1:6" x14ac:dyDescent="0.25">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3549</v>
      </c>
    </row>
    <row r="1156" spans="1:6" x14ac:dyDescent="0.25">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3549</v>
      </c>
    </row>
    <row r="1157" spans="1:6" x14ac:dyDescent="0.25">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3549</v>
      </c>
    </row>
    <row r="1158" spans="1:6" x14ac:dyDescent="0.25">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3549</v>
      </c>
    </row>
    <row r="1159" spans="1:6" x14ac:dyDescent="0.25">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3549</v>
      </c>
    </row>
    <row r="1160" spans="1:6" x14ac:dyDescent="0.25">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3549</v>
      </c>
    </row>
    <row r="1161" spans="1:6" x14ac:dyDescent="0.25">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3549</v>
      </c>
    </row>
    <row r="1162" spans="1:6" x14ac:dyDescent="0.25">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3549</v>
      </c>
    </row>
    <row r="1163" spans="1:6" x14ac:dyDescent="0.25">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3549</v>
      </c>
    </row>
    <row r="1164" spans="1:6" x14ac:dyDescent="0.25">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3549</v>
      </c>
    </row>
    <row r="1165" spans="1:6" x14ac:dyDescent="0.25">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3549</v>
      </c>
    </row>
    <row r="1166" spans="1:6" x14ac:dyDescent="0.25">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3549</v>
      </c>
    </row>
    <row r="1167" spans="1:6" x14ac:dyDescent="0.25">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3549</v>
      </c>
    </row>
    <row r="1168" spans="1:6" x14ac:dyDescent="0.25">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3549</v>
      </c>
    </row>
    <row r="1169" spans="1:6" x14ac:dyDescent="0.25">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3549</v>
      </c>
    </row>
    <row r="1170" spans="1:6" x14ac:dyDescent="0.25">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3549</v>
      </c>
    </row>
    <row r="1171" spans="1:6" x14ac:dyDescent="0.25">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3549</v>
      </c>
    </row>
    <row r="1172" spans="1:6" x14ac:dyDescent="0.25">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3549</v>
      </c>
    </row>
    <row r="1173" spans="1:6" x14ac:dyDescent="0.25">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3549</v>
      </c>
    </row>
    <row r="1174" spans="1:6" x14ac:dyDescent="0.25">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3549</v>
      </c>
    </row>
    <row r="1175" spans="1:6" x14ac:dyDescent="0.25">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3549</v>
      </c>
    </row>
    <row r="1176" spans="1:6" x14ac:dyDescent="0.25">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3549</v>
      </c>
    </row>
    <row r="1177" spans="1:6" x14ac:dyDescent="0.25">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3549</v>
      </c>
    </row>
    <row r="1178" spans="1:6" x14ac:dyDescent="0.25">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3549</v>
      </c>
    </row>
    <row r="1179" spans="1:6" x14ac:dyDescent="0.25">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3549</v>
      </c>
    </row>
    <row r="1180" spans="1:6" x14ac:dyDescent="0.25">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3549</v>
      </c>
    </row>
    <row r="1181" spans="1:6" x14ac:dyDescent="0.25">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3549</v>
      </c>
    </row>
    <row r="1182" spans="1:6" x14ac:dyDescent="0.25">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3549</v>
      </c>
    </row>
    <row r="1183" spans="1:6" x14ac:dyDescent="0.25">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3549</v>
      </c>
    </row>
    <row r="1184" spans="1:6" x14ac:dyDescent="0.25">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3549</v>
      </c>
    </row>
    <row r="1185" spans="1:6" x14ac:dyDescent="0.25">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3549</v>
      </c>
    </row>
    <row r="1186" spans="1:6" x14ac:dyDescent="0.25">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3549</v>
      </c>
    </row>
    <row r="1187" spans="1:6" x14ac:dyDescent="0.25">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4143</v>
      </c>
    </row>
    <row r="1188" spans="1:6" x14ac:dyDescent="0.25">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4142</v>
      </c>
    </row>
    <row r="1189" spans="1:6" x14ac:dyDescent="0.25">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3549</v>
      </c>
    </row>
    <row r="1190" spans="1:6" x14ac:dyDescent="0.25">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4144</v>
      </c>
    </row>
    <row r="1191" spans="1:6" x14ac:dyDescent="0.25">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4145</v>
      </c>
    </row>
    <row r="1192" spans="1:6" x14ac:dyDescent="0.25">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4146</v>
      </c>
    </row>
    <row r="1193" spans="1:6" x14ac:dyDescent="0.25">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4143</v>
      </c>
    </row>
    <row r="1194" spans="1:6" x14ac:dyDescent="0.25">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4147</v>
      </c>
    </row>
    <row r="1195" spans="1:6" x14ac:dyDescent="0.25">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3549</v>
      </c>
    </row>
    <row r="1196" spans="1:6" x14ac:dyDescent="0.25">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3549</v>
      </c>
    </row>
    <row r="1197" spans="1:6" x14ac:dyDescent="0.25">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3549</v>
      </c>
    </row>
    <row r="1198" spans="1:6" x14ac:dyDescent="0.25">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3549</v>
      </c>
    </row>
    <row r="1199" spans="1:6" x14ac:dyDescent="0.25">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3549</v>
      </c>
    </row>
    <row r="1200" spans="1:6" x14ac:dyDescent="0.25">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3549</v>
      </c>
    </row>
    <row r="1201" spans="1:6" x14ac:dyDescent="0.25">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3549</v>
      </c>
    </row>
    <row r="1202" spans="1:6" x14ac:dyDescent="0.25">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3549</v>
      </c>
    </row>
    <row r="1203" spans="1:6" x14ac:dyDescent="0.25">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3549</v>
      </c>
    </row>
    <row r="1204" spans="1:6" x14ac:dyDescent="0.25">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3549</v>
      </c>
    </row>
    <row r="1205" spans="1:6" x14ac:dyDescent="0.25">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4148</v>
      </c>
    </row>
    <row r="1206" spans="1:6" x14ac:dyDescent="0.25">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4149</v>
      </c>
    </row>
    <row r="1207" spans="1:6" x14ac:dyDescent="0.25">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4150</v>
      </c>
    </row>
    <row r="1208" spans="1:6" x14ac:dyDescent="0.25">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4150</v>
      </c>
    </row>
    <row r="1209" spans="1:6" x14ac:dyDescent="0.25">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4147</v>
      </c>
    </row>
    <row r="1210" spans="1:6" x14ac:dyDescent="0.25">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4147</v>
      </c>
    </row>
    <row r="1211" spans="1:6" x14ac:dyDescent="0.25">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4147</v>
      </c>
    </row>
    <row r="1212" spans="1:6" x14ac:dyDescent="0.25">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4147</v>
      </c>
    </row>
    <row r="1213" spans="1:6" x14ac:dyDescent="0.25">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3549</v>
      </c>
    </row>
    <row r="1214" spans="1:6" x14ac:dyDescent="0.25">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3549</v>
      </c>
    </row>
    <row r="1215" spans="1:6" x14ac:dyDescent="0.25">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3549</v>
      </c>
    </row>
    <row r="1216" spans="1:6" x14ac:dyDescent="0.25">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4151</v>
      </c>
    </row>
    <row r="1217" spans="1:6" x14ac:dyDescent="0.25">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4152</v>
      </c>
    </row>
    <row r="1218" spans="1:6" x14ac:dyDescent="0.25">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3549</v>
      </c>
    </row>
    <row r="1219" spans="1:6" x14ac:dyDescent="0.25">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4153</v>
      </c>
    </row>
    <row r="1220" spans="1:6" x14ac:dyDescent="0.25">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4154</v>
      </c>
    </row>
    <row r="1221" spans="1:6" x14ac:dyDescent="0.25">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4155</v>
      </c>
    </row>
    <row r="1222" spans="1:6" x14ac:dyDescent="0.25">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4156</v>
      </c>
    </row>
    <row r="1223" spans="1:6" x14ac:dyDescent="0.25">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4155</v>
      </c>
    </row>
    <row r="1224" spans="1:6" x14ac:dyDescent="0.25">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4155</v>
      </c>
    </row>
    <row r="1225" spans="1:6" x14ac:dyDescent="0.25">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4155</v>
      </c>
    </row>
    <row r="1226" spans="1:6" x14ac:dyDescent="0.25">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4156</v>
      </c>
    </row>
    <row r="1227" spans="1:6" x14ac:dyDescent="0.25">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4156</v>
      </c>
    </row>
    <row r="1228" spans="1:6" x14ac:dyDescent="0.25">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4156</v>
      </c>
    </row>
    <row r="1229" spans="1:6" x14ac:dyDescent="0.25">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3549</v>
      </c>
    </row>
    <row r="1230" spans="1:6" x14ac:dyDescent="0.25">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4157</v>
      </c>
    </row>
    <row r="1231" spans="1:6" x14ac:dyDescent="0.25">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4158</v>
      </c>
    </row>
    <row r="1232" spans="1:6" x14ac:dyDescent="0.25">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4142</v>
      </c>
    </row>
    <row r="1233" spans="1:6" x14ac:dyDescent="0.25">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4143</v>
      </c>
    </row>
    <row r="1234" spans="1:6" x14ac:dyDescent="0.25">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3549</v>
      </c>
    </row>
    <row r="1235" spans="1:6" x14ac:dyDescent="0.25">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3549</v>
      </c>
    </row>
    <row r="1236" spans="1:6" x14ac:dyDescent="0.25">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3549</v>
      </c>
    </row>
    <row r="1237" spans="1:6" x14ac:dyDescent="0.25">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3549</v>
      </c>
    </row>
    <row r="1238" spans="1:6" x14ac:dyDescent="0.25">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3549</v>
      </c>
    </row>
    <row r="1239" spans="1:6" x14ac:dyDescent="0.25">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3549</v>
      </c>
    </row>
    <row r="1240" spans="1:6" x14ac:dyDescent="0.25">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3549</v>
      </c>
    </row>
    <row r="1241" spans="1:6" x14ac:dyDescent="0.25">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3549</v>
      </c>
    </row>
    <row r="1242" spans="1:6" x14ac:dyDescent="0.25">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3549</v>
      </c>
    </row>
    <row r="1243" spans="1:6" x14ac:dyDescent="0.25">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3549</v>
      </c>
    </row>
    <row r="1244" spans="1:6" x14ac:dyDescent="0.25">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4159</v>
      </c>
    </row>
    <row r="1245" spans="1:6" x14ac:dyDescent="0.25">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4160</v>
      </c>
    </row>
    <row r="1246" spans="1:6" x14ac:dyDescent="0.25">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4150</v>
      </c>
    </row>
    <row r="1247" spans="1:6" x14ac:dyDescent="0.25">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4147</v>
      </c>
    </row>
    <row r="1248" spans="1:6" x14ac:dyDescent="0.25">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4150</v>
      </c>
    </row>
    <row r="1249" spans="1:6" x14ac:dyDescent="0.25">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4147</v>
      </c>
    </row>
    <row r="1250" spans="1:6" x14ac:dyDescent="0.25">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3549</v>
      </c>
    </row>
    <row r="1251" spans="1:6" x14ac:dyDescent="0.25">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3549</v>
      </c>
    </row>
    <row r="1252" spans="1:6" x14ac:dyDescent="0.25">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3549</v>
      </c>
    </row>
    <row r="1253" spans="1:6" x14ac:dyDescent="0.25">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3549</v>
      </c>
    </row>
    <row r="1254" spans="1:6" x14ac:dyDescent="0.25">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3549</v>
      </c>
    </row>
    <row r="1255" spans="1:6" x14ac:dyDescent="0.25">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3549</v>
      </c>
    </row>
    <row r="1256" spans="1:6" x14ac:dyDescent="0.25">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3549</v>
      </c>
    </row>
    <row r="1257" spans="1:6" x14ac:dyDescent="0.25">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3549</v>
      </c>
    </row>
    <row r="1258" spans="1:6" x14ac:dyDescent="0.25">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1259</v>
      </c>
    </row>
    <row r="1259" spans="1:6" x14ac:dyDescent="0.25">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1259</v>
      </c>
    </row>
    <row r="1260" spans="1:6" x14ac:dyDescent="0.25">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1260</v>
      </c>
    </row>
    <row r="1261" spans="1:6" x14ac:dyDescent="0.25">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1260</v>
      </c>
    </row>
    <row r="1262" spans="1:6" x14ac:dyDescent="0.25">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1260</v>
      </c>
    </row>
    <row r="1263" spans="1:6" x14ac:dyDescent="0.25">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1260</v>
      </c>
    </row>
    <row r="1264" spans="1:6" x14ac:dyDescent="0.25">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1259</v>
      </c>
    </row>
    <row r="1265" spans="1:6" x14ac:dyDescent="0.25">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1260</v>
      </c>
    </row>
    <row r="1266" spans="1:6" x14ac:dyDescent="0.25">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1260</v>
      </c>
    </row>
    <row r="1267" spans="1:6" x14ac:dyDescent="0.25">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1260</v>
      </c>
    </row>
    <row r="1268" spans="1:6" x14ac:dyDescent="0.25">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5">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5">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5">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1259</v>
      </c>
    </row>
    <row r="1272" spans="1:6" x14ac:dyDescent="0.25">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4263</v>
      </c>
    </row>
    <row r="1273" spans="1:6" x14ac:dyDescent="0.25">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4263</v>
      </c>
    </row>
    <row r="1274" spans="1:6" x14ac:dyDescent="0.25">
      <c r="A1274" s="246">
        <v>1364</v>
      </c>
      <c r="B1274" s="186" t="str">
        <f>IF(AND(A1274&lt;&gt;"",ISNUMBER(A1274)),VLOOKUP(A1274,Studies!A:BR,2,FALSE),"")</f>
        <v>Ahonen 1997</v>
      </c>
      <c r="C1274" s="186" t="str">
        <f>IF(AND(A1274&lt;&gt;"",ISNUMBER(A1274)),VLOOKUP(A1274,Studies!A:BR,3,FALSE),"")</f>
        <v>https://pubmed.ncbi.nlm.nih.gov/9049584/</v>
      </c>
      <c r="D1274" s="250" t="str">
        <f>IF(AND(A1274&lt;&gt;"",ISNUMBER(A1274)),VLOOKUP(A1274,Studies!A:BR,4,FALSE),"")</f>
        <v>Fluconazole i.v.</v>
      </c>
      <c r="E1274" s="186" t="str">
        <f>IF(AND(A1274&lt;&gt;"",ISNUMBER(A1274)),VLOOKUP(A1274,Studies!A:BR,5,FALSE),"")</f>
        <v>Fluconazole</v>
      </c>
      <c r="F1274" s="181" t="s">
        <v>4340</v>
      </c>
    </row>
    <row r="1275" spans="1:6" x14ac:dyDescent="0.25">
      <c r="A1275" s="246">
        <v>1365</v>
      </c>
      <c r="B1275" s="186" t="str">
        <f>IF(AND(A1275&lt;&gt;"",ISNUMBER(A1275)),VLOOKUP(A1275,Studies!A:BR,2,FALSE),"")</f>
        <v>Ahonen 1997</v>
      </c>
      <c r="C1275" s="186" t="str">
        <f>IF(AND(A1275&lt;&gt;"",ISNUMBER(A1275)),VLOOKUP(A1275,Studies!A:BR,3,FALSE),"")</f>
        <v>https://pubmed.ncbi.nlm.nih.gov/9049584/</v>
      </c>
      <c r="D1275" s="250" t="str">
        <f>IF(AND(A1275&lt;&gt;"",ISNUMBER(A1275)),VLOOKUP(A1275,Studies!A:BR,4,FALSE),"")</f>
        <v>Fluconazole oral</v>
      </c>
      <c r="E1275" s="186" t="str">
        <f>IF(AND(A1275&lt;&gt;"",ISNUMBER(A1275)),VLOOKUP(A1275,Studies!A:BR,5,FALSE),"")</f>
        <v>Fluconazole</v>
      </c>
      <c r="F1275" s="181" t="s">
        <v>4340</v>
      </c>
    </row>
    <row r="1276" spans="1:6" x14ac:dyDescent="0.25">
      <c r="A1276" s="246">
        <v>1366</v>
      </c>
      <c r="B1276" s="186" t="str">
        <f>IF(AND(A1276&lt;&gt;"",ISNUMBER(A1276)),VLOOKUP(A1276,Studies!A:BR,2,FALSE),"")</f>
        <v>Brammer 1990</v>
      </c>
      <c r="C1276" s="186" t="str">
        <f>IF(AND(A1276&lt;&gt;"",ISNUMBER(A1276)),VLOOKUP(A1276,Studies!A:BR,3,FALSE),"")</f>
        <v>https://pubmed.ncbi.nlm.nih.gov/2184510/</v>
      </c>
      <c r="D1276" s="250" t="str">
        <f>IF(AND(A1276&lt;&gt;"",ISNUMBER(A1276)),VLOOKUP(A1276,Studies!A:BR,4,FALSE),"")</f>
        <v xml:space="preserve">Fluconazole i.v. </v>
      </c>
      <c r="E1276" s="186" t="str">
        <f>IF(AND(A1276&lt;&gt;"",ISNUMBER(A1276)),VLOOKUP(A1276,Studies!A:BR,5,FALSE),"")</f>
        <v>Fluconazole</v>
      </c>
      <c r="F1276" s="181" t="s">
        <v>1146</v>
      </c>
    </row>
    <row r="1277" spans="1:6" x14ac:dyDescent="0.25">
      <c r="A1277" s="246">
        <v>1367</v>
      </c>
      <c r="B1277" s="186" t="str">
        <f>IF(AND(A1277&lt;&gt;"",ISNUMBER(A1277)),VLOOKUP(A1277,Studies!A:BR,2,FALSE),"")</f>
        <v>Brammer 1990</v>
      </c>
      <c r="C1277" s="186" t="str">
        <f>IF(AND(A1277&lt;&gt;"",ISNUMBER(A1277)),VLOOKUP(A1277,Studies!A:BR,3,FALSE),"")</f>
        <v>https://pubmed.ncbi.nlm.nih.gov/2184510/</v>
      </c>
      <c r="D1277" s="250" t="str">
        <f>IF(AND(A1277&lt;&gt;"",ISNUMBER(A1277)),VLOOKUP(A1277,Studies!A:BR,4,FALSE),"")</f>
        <v>Fluconazole SD 50 mg oral</v>
      </c>
      <c r="E1277" s="186" t="str">
        <f>IF(AND(A1277&lt;&gt;"",ISNUMBER(A1277)),VLOOKUP(A1277,Studies!A:BR,5,FALSE),"")</f>
        <v>Fluconazole</v>
      </c>
      <c r="F1277" s="181" t="s">
        <v>1146</v>
      </c>
    </row>
    <row r="1278" spans="1:6" x14ac:dyDescent="0.25">
      <c r="A1278" s="246">
        <v>1368</v>
      </c>
      <c r="B1278" s="186" t="str">
        <f>IF(AND(A1278&lt;&gt;"",ISNUMBER(A1278)),VLOOKUP(A1278,Studies!A:BR,2,FALSE),"")</f>
        <v>Brammer 1990</v>
      </c>
      <c r="C1278" s="186" t="str">
        <f>IF(AND(A1278&lt;&gt;"",ISNUMBER(A1278)),VLOOKUP(A1278,Studies!A:BR,3,FALSE),"")</f>
        <v>https://pubmed.ncbi.nlm.nih.gov/2184510/</v>
      </c>
      <c r="D1278" s="250" t="str">
        <f>IF(AND(A1278&lt;&gt;"",ISNUMBER(A1278)),VLOOKUP(A1278,Studies!A:BR,4,FALSE),"")</f>
        <v>Fluconazole MD 200 mg oral</v>
      </c>
      <c r="E1278" s="186" t="str">
        <f>IF(AND(A1278&lt;&gt;"",ISNUMBER(A1278)),VLOOKUP(A1278,Studies!A:BR,5,FALSE),"")</f>
        <v>Fluconazole</v>
      </c>
      <c r="F1278" s="181" t="s">
        <v>1146</v>
      </c>
    </row>
    <row r="1279" spans="1:6" x14ac:dyDescent="0.25">
      <c r="A1279" s="246">
        <v>1369</v>
      </c>
      <c r="B1279" s="186" t="str">
        <f>IF(AND(A1279&lt;&gt;"",ISNUMBER(A1279)),VLOOKUP(A1279,Studies!A:BR,2,FALSE),"")</f>
        <v>Brammer 1990</v>
      </c>
      <c r="C1279" s="186" t="str">
        <f>IF(AND(A1279&lt;&gt;"",ISNUMBER(A1279)),VLOOKUP(A1279,Studies!A:BR,3,FALSE),"")</f>
        <v>https://pubmed.ncbi.nlm.nih.gov/2184510/</v>
      </c>
      <c r="D1279" s="250" t="str">
        <f>IF(AND(A1279&lt;&gt;"",ISNUMBER(A1279)),VLOOKUP(A1279,Studies!A:BR,4,FALSE),"")</f>
        <v>Fluconazole MD 300 mg oral</v>
      </c>
      <c r="E1279" s="186" t="str">
        <f>IF(AND(A1279&lt;&gt;"",ISNUMBER(A1279)),VLOOKUP(A1279,Studies!A:BR,5,FALSE),"")</f>
        <v>Fluconazole</v>
      </c>
      <c r="F1279" s="181" t="s">
        <v>1146</v>
      </c>
    </row>
    <row r="1280" spans="1:6" x14ac:dyDescent="0.25">
      <c r="A1280" s="246">
        <v>1370</v>
      </c>
      <c r="B1280" s="186" t="str">
        <f>IF(AND(A1280&lt;&gt;"",ISNUMBER(A1280)),VLOOKUP(A1280,Studies!A:BR,2,FALSE),"")</f>
        <v>Brammer 1990</v>
      </c>
      <c r="C1280" s="186" t="str">
        <f>IF(AND(A1280&lt;&gt;"",ISNUMBER(A1280)),VLOOKUP(A1280,Studies!A:BR,3,FALSE),"")</f>
        <v>https://pubmed.ncbi.nlm.nih.gov/2184510/</v>
      </c>
      <c r="D1280" s="250" t="str">
        <f>IF(AND(A1280&lt;&gt;"",ISNUMBER(A1280)),VLOOKUP(A1280,Studies!A:BR,4,FALSE),"")</f>
        <v>Fluconazole MD 400 mg oral</v>
      </c>
      <c r="E1280" s="186" t="str">
        <f>IF(AND(A1280&lt;&gt;"",ISNUMBER(A1280)),VLOOKUP(A1280,Studies!A:BR,5,FALSE),"")</f>
        <v>Fluconazole</v>
      </c>
      <c r="F1280" s="181" t="s">
        <v>1146</v>
      </c>
    </row>
    <row r="1281" spans="1:6" x14ac:dyDescent="0.25">
      <c r="A1281" s="246">
        <v>1371</v>
      </c>
      <c r="B1281" s="186" t="str">
        <f>IF(AND(A1281&lt;&gt;"",ISNUMBER(A1281)),VLOOKUP(A1281,Studies!A:BR,2,FALSE),"")</f>
        <v>Palkama 1998</v>
      </c>
      <c r="C1281" s="186" t="str">
        <f>IF(AND(A1281&lt;&gt;"",ISNUMBER(A1281)),VLOOKUP(A1281,Studies!A:BR,3,FALSE),"")</f>
        <v>https://pubmed.ncbi.nlm.nih.gov/9661572/</v>
      </c>
      <c r="D1281" s="250" t="str">
        <f>IF(AND(A1281&lt;&gt;"",ISNUMBER(A1281)),VLOOKUP(A1281,Studies!A:BR,4,FALSE),"")</f>
        <v xml:space="preserve">Fluconazole i.v </v>
      </c>
      <c r="E1281" s="186" t="str">
        <f>IF(AND(A1281&lt;&gt;"",ISNUMBER(A1281)),VLOOKUP(A1281,Studies!A:BR,5,FALSE),"")</f>
        <v>Fluconazole</v>
      </c>
      <c r="F1281" s="181" t="s">
        <v>4341</v>
      </c>
    </row>
    <row r="1282" spans="1:6" x14ac:dyDescent="0.25">
      <c r="A1282" s="246">
        <v>1372</v>
      </c>
      <c r="B1282" s="186" t="str">
        <f>IF(AND(A1282&lt;&gt;"",ISNUMBER(A1282)),VLOOKUP(A1282,Studies!A:BR,2,FALSE),"")</f>
        <v>Palkama 1998</v>
      </c>
      <c r="C1282" s="186" t="str">
        <f>IF(AND(A1282&lt;&gt;"",ISNUMBER(A1282)),VLOOKUP(A1282,Studies!A:BR,3,FALSE),"")</f>
        <v>https://pubmed.ncbi.nlm.nih.gov/9661572/</v>
      </c>
      <c r="D1282" s="250" t="str">
        <f>IF(AND(A1282&lt;&gt;"",ISNUMBER(A1282)),VLOOKUP(A1282,Studies!A:BR,4,FALSE),"")</f>
        <v xml:space="preserve">Fluconazole oral </v>
      </c>
      <c r="E1282" s="186" t="str">
        <f>IF(AND(A1282&lt;&gt;"",ISNUMBER(A1282)),VLOOKUP(A1282,Studies!A:BR,5,FALSE),"")</f>
        <v>Fluconazole</v>
      </c>
      <c r="F1282" s="181" t="s">
        <v>4341</v>
      </c>
    </row>
    <row r="1283" spans="1:6" x14ac:dyDescent="0.25">
      <c r="A1283" s="246">
        <v>1373</v>
      </c>
      <c r="B1283" s="186" t="str">
        <f>IF(AND(A1283&lt;&gt;"",ISNUMBER(A1283)),VLOOKUP(A1283,Studies!A:BR,2,FALSE),"")</f>
        <v>Ripa 1993</v>
      </c>
      <c r="C1283" s="186" t="str">
        <f>IF(AND(A1283&lt;&gt;"",ISNUMBER(A1283)),VLOOKUP(A1283,Studies!A:BR,3,FALSE),"")</f>
        <v>https://pubmed.ncbi.nlm.nih.gov/8444063/</v>
      </c>
      <c r="D1283" s="250" t="str">
        <f>IF(AND(A1283&lt;&gt;"",ISNUMBER(A1283)),VLOOKUP(A1283,Studies!A:BR,4,FALSE),"")</f>
        <v>Fluconazole i.v.</v>
      </c>
      <c r="E1283" s="186" t="str">
        <f>IF(AND(A1283&lt;&gt;"",ISNUMBER(A1283)),VLOOKUP(A1283,Studies!A:BR,5,FALSE),"")</f>
        <v>Fluconazole</v>
      </c>
      <c r="F1283" s="181" t="s">
        <v>1146</v>
      </c>
    </row>
    <row r="1284" spans="1:6" x14ac:dyDescent="0.25">
      <c r="A1284" s="246">
        <v>1374</v>
      </c>
      <c r="B1284" s="186" t="str">
        <f>IF(AND(A1284&lt;&gt;"",ISNUMBER(A1284)),VLOOKUP(A1284,Studies!A:BR,2,FALSE),"")</f>
        <v>Shiba 1990</v>
      </c>
      <c r="C1284" s="186" t="str">
        <f>IF(AND(A1284&lt;&gt;"",ISNUMBER(A1284)),VLOOKUP(A1284,Studies!A:BR,3,FALSE),"")</f>
        <v>https://pubmed.ncbi.nlm.nih.gov/2379224/</v>
      </c>
      <c r="D1284" s="250" t="str">
        <f>IF(AND(A1284&lt;&gt;"",ISNUMBER(A1284)),VLOOKUP(A1284,Studies!A:BR,4,FALSE),"")</f>
        <v>Fluconazole i.v. 25 mg</v>
      </c>
      <c r="E1284" s="186" t="str">
        <f>IF(AND(A1284&lt;&gt;"",ISNUMBER(A1284)),VLOOKUP(A1284,Studies!A:BR,5,FALSE),"")</f>
        <v>Fluconazole</v>
      </c>
      <c r="F1284" s="181" t="s">
        <v>1146</v>
      </c>
    </row>
    <row r="1285" spans="1:6" x14ac:dyDescent="0.25">
      <c r="A1285" s="246">
        <v>1375</v>
      </c>
      <c r="B1285" s="186" t="str">
        <f>IF(AND(A1285&lt;&gt;"",ISNUMBER(A1285)),VLOOKUP(A1285,Studies!A:BR,2,FALSE),"")</f>
        <v>Shiba 1990</v>
      </c>
      <c r="C1285" s="186" t="str">
        <f>IF(AND(A1285&lt;&gt;"",ISNUMBER(A1285)),VLOOKUP(A1285,Studies!A:BR,3,FALSE),"")</f>
        <v>https://pubmed.ncbi.nlm.nih.gov/2379224/</v>
      </c>
      <c r="D1285" s="250" t="str">
        <f>IF(AND(A1285&lt;&gt;"",ISNUMBER(A1285)),VLOOKUP(A1285,Studies!A:BR,4,FALSE),"")</f>
        <v>Fluconazole i.v. 50 mg</v>
      </c>
      <c r="E1285" s="186" t="str">
        <f>IF(AND(A1285&lt;&gt;"",ISNUMBER(A1285)),VLOOKUP(A1285,Studies!A:BR,5,FALSE),"")</f>
        <v>Fluconazole</v>
      </c>
      <c r="F1285" s="181" t="s">
        <v>1146</v>
      </c>
    </row>
    <row r="1286" spans="1:6" x14ac:dyDescent="0.25">
      <c r="A1286" s="246">
        <v>1376</v>
      </c>
      <c r="B1286" s="186" t="str">
        <f>IF(AND(A1286&lt;&gt;"",ISNUMBER(A1286)),VLOOKUP(A1286,Studies!A:BR,2,FALSE),"")</f>
        <v>Shiba 1990</v>
      </c>
      <c r="C1286" s="186" t="str">
        <f>IF(AND(A1286&lt;&gt;"",ISNUMBER(A1286)),VLOOKUP(A1286,Studies!A:BR,3,FALSE),"")</f>
        <v>https://pubmed.ncbi.nlm.nih.gov/2379224/</v>
      </c>
      <c r="D1286" s="250" t="str">
        <f>IF(AND(A1286&lt;&gt;"",ISNUMBER(A1286)),VLOOKUP(A1286,Studies!A:BR,4,FALSE),"")</f>
        <v>Fluconazole i.v. 25 mg urine</v>
      </c>
      <c r="E1286" s="186" t="str">
        <f>IF(AND(A1286&lt;&gt;"",ISNUMBER(A1286)),VLOOKUP(A1286,Studies!A:BR,5,FALSE),"")</f>
        <v>Fluconazole</v>
      </c>
      <c r="F1286" s="181" t="s">
        <v>1146</v>
      </c>
    </row>
    <row r="1287" spans="1:6" x14ac:dyDescent="0.25">
      <c r="A1287" s="246">
        <v>1377</v>
      </c>
      <c r="B1287" s="186" t="str">
        <f>IF(AND(A1287&lt;&gt;"",ISNUMBER(A1287)),VLOOKUP(A1287,Studies!A:BR,2,FALSE),"")</f>
        <v>Shiba 1990</v>
      </c>
      <c r="C1287" s="186" t="str">
        <f>IF(AND(A1287&lt;&gt;"",ISNUMBER(A1287)),VLOOKUP(A1287,Studies!A:BR,3,FALSE),"")</f>
        <v>https://pubmed.ncbi.nlm.nih.gov/2379224/</v>
      </c>
      <c r="D1287" s="250" t="str">
        <f>IF(AND(A1287&lt;&gt;"",ISNUMBER(A1287)),VLOOKUP(A1287,Studies!A:BR,4,FALSE),"")</f>
        <v>Fluconazole i.v. 50 mg urine</v>
      </c>
      <c r="E1287" s="186" t="str">
        <f>IF(AND(A1287&lt;&gt;"",ISNUMBER(A1287)),VLOOKUP(A1287,Studies!A:BR,5,FALSE),"")</f>
        <v>Fluconazole</v>
      </c>
      <c r="F1287" s="181" t="s">
        <v>1146</v>
      </c>
    </row>
    <row r="1288" spans="1:6" x14ac:dyDescent="0.25">
      <c r="A1288" s="246">
        <v>1378</v>
      </c>
      <c r="B1288" s="186" t="str">
        <f>IF(AND(A1288&lt;&gt;"",ISNUMBER(A1288)),VLOOKUP(A1288,Studies!A:BR,2,FALSE),"")</f>
        <v>Shiba 1990</v>
      </c>
      <c r="C1288" s="186" t="str">
        <f>IF(AND(A1288&lt;&gt;"",ISNUMBER(A1288)),VLOOKUP(A1288,Studies!A:BR,3,FALSE),"")</f>
        <v>https://pubmed.ncbi.nlm.nih.gov/2379224/</v>
      </c>
      <c r="D1288" s="250" t="str">
        <f>IF(AND(A1288&lt;&gt;"",ISNUMBER(A1288)),VLOOKUP(A1288,Studies!A:BR,4,FALSE),"")</f>
        <v>Fluconazole oral 25 mg</v>
      </c>
      <c r="E1288" s="186" t="str">
        <f>IF(AND(A1288&lt;&gt;"",ISNUMBER(A1288)),VLOOKUP(A1288,Studies!A:BR,5,FALSE),"")</f>
        <v>Fluconazole</v>
      </c>
      <c r="F1288" s="181" t="s">
        <v>1146</v>
      </c>
    </row>
    <row r="1289" spans="1:6" x14ac:dyDescent="0.25">
      <c r="A1289" s="246">
        <v>1379</v>
      </c>
      <c r="B1289" s="186" t="str">
        <f>IF(AND(A1289&lt;&gt;"",ISNUMBER(A1289)),VLOOKUP(A1289,Studies!A:BR,2,FALSE),"")</f>
        <v>Shiba 1990</v>
      </c>
      <c r="C1289" s="186" t="str">
        <f>IF(AND(A1289&lt;&gt;"",ISNUMBER(A1289)),VLOOKUP(A1289,Studies!A:BR,3,FALSE),"")</f>
        <v>https://pubmed.ncbi.nlm.nih.gov/2379224/</v>
      </c>
      <c r="D1289" s="250" t="str">
        <f>IF(AND(A1289&lt;&gt;"",ISNUMBER(A1289)),VLOOKUP(A1289,Studies!A:BR,4,FALSE),"")</f>
        <v>Fluconazole oral 50 mg</v>
      </c>
      <c r="E1289" s="186" t="str">
        <f>IF(AND(A1289&lt;&gt;"",ISNUMBER(A1289)),VLOOKUP(A1289,Studies!A:BR,5,FALSE),"")</f>
        <v>Fluconazole</v>
      </c>
      <c r="F1289" s="181" t="s">
        <v>1146</v>
      </c>
    </row>
    <row r="1290" spans="1:6" x14ac:dyDescent="0.25">
      <c r="A1290" s="246">
        <v>1380</v>
      </c>
      <c r="B1290" s="186" t="str">
        <f>IF(AND(A1290&lt;&gt;"",ISNUMBER(A1290)),VLOOKUP(A1290,Studies!A:BR,2,FALSE),"")</f>
        <v>Shiba 1990</v>
      </c>
      <c r="C1290" s="186" t="str">
        <f>IF(AND(A1290&lt;&gt;"",ISNUMBER(A1290)),VLOOKUP(A1290,Studies!A:BR,3,FALSE),"")</f>
        <v>https://pubmed.ncbi.nlm.nih.gov/2379224/</v>
      </c>
      <c r="D1290" s="250" t="str">
        <f>IF(AND(A1290&lt;&gt;"",ISNUMBER(A1290)),VLOOKUP(A1290,Studies!A:BR,4,FALSE),"")</f>
        <v>Fluconazole oral 100 mg</v>
      </c>
      <c r="E1290" s="186" t="str">
        <f>IF(AND(A1290&lt;&gt;"",ISNUMBER(A1290)),VLOOKUP(A1290,Studies!A:BR,5,FALSE),"")</f>
        <v>Fluconazole</v>
      </c>
      <c r="F1290" s="181" t="s">
        <v>1146</v>
      </c>
    </row>
    <row r="1291" spans="1:6" x14ac:dyDescent="0.25">
      <c r="A1291" s="246">
        <v>1381</v>
      </c>
      <c r="B1291" s="186" t="str">
        <f>IF(AND(A1291&lt;&gt;"",ISNUMBER(A1291)),VLOOKUP(A1291,Studies!A:BR,2,FALSE),"")</f>
        <v>Shiba 1990</v>
      </c>
      <c r="C1291" s="186" t="str">
        <f>IF(AND(A1291&lt;&gt;"",ISNUMBER(A1291)),VLOOKUP(A1291,Studies!A:BR,3,FALSE),"")</f>
        <v>https://pubmed.ncbi.nlm.nih.gov/2379224/</v>
      </c>
      <c r="D1291" s="250" t="str">
        <f>IF(AND(A1291&lt;&gt;"",ISNUMBER(A1291)),VLOOKUP(A1291,Studies!A:BR,4,FALSE),"")</f>
        <v>Fluconazole oral 25 mg urine</v>
      </c>
      <c r="E1291" s="186" t="str">
        <f>IF(AND(A1291&lt;&gt;"",ISNUMBER(A1291)),VLOOKUP(A1291,Studies!A:BR,5,FALSE),"")</f>
        <v>Fluconazole</v>
      </c>
      <c r="F1291" s="181" t="s">
        <v>1146</v>
      </c>
    </row>
    <row r="1292" spans="1:6" x14ac:dyDescent="0.25">
      <c r="A1292" s="246">
        <v>1382</v>
      </c>
      <c r="B1292" s="186" t="str">
        <f>IF(AND(A1292&lt;&gt;"",ISNUMBER(A1292)),VLOOKUP(A1292,Studies!A:BR,2,FALSE),"")</f>
        <v>Shiba 1990</v>
      </c>
      <c r="C1292" s="186" t="str">
        <f>IF(AND(A1292&lt;&gt;"",ISNUMBER(A1292)),VLOOKUP(A1292,Studies!A:BR,3,FALSE),"")</f>
        <v>https://pubmed.ncbi.nlm.nih.gov/2379224/</v>
      </c>
      <c r="D1292" s="250" t="str">
        <f>IF(AND(A1292&lt;&gt;"",ISNUMBER(A1292)),VLOOKUP(A1292,Studies!A:BR,4,FALSE),"")</f>
        <v>Fluconazole oral 50 mg urine</v>
      </c>
      <c r="E1292" s="186" t="str">
        <f>IF(AND(A1292&lt;&gt;"",ISNUMBER(A1292)),VLOOKUP(A1292,Studies!A:BR,5,FALSE),"")</f>
        <v>Fluconazole</v>
      </c>
      <c r="F1292" s="181" t="s">
        <v>1146</v>
      </c>
    </row>
    <row r="1293" spans="1:6" x14ac:dyDescent="0.25">
      <c r="A1293" s="246">
        <v>1383</v>
      </c>
      <c r="B1293" s="186" t="str">
        <f>IF(AND(A1293&lt;&gt;"",ISNUMBER(A1293)),VLOOKUP(A1293,Studies!A:BR,2,FALSE),"")</f>
        <v>Shiba 1990</v>
      </c>
      <c r="C1293" s="186" t="str">
        <f>IF(AND(A1293&lt;&gt;"",ISNUMBER(A1293)),VLOOKUP(A1293,Studies!A:BR,3,FALSE),"")</f>
        <v>https://pubmed.ncbi.nlm.nih.gov/2379224/</v>
      </c>
      <c r="D1293" s="250" t="str">
        <f>IF(AND(A1293&lt;&gt;"",ISNUMBER(A1293)),VLOOKUP(A1293,Studies!A:BR,4,FALSE),"")</f>
        <v>Fluconazole oral 100 mg urine</v>
      </c>
      <c r="E1293" s="186" t="str">
        <f>IF(AND(A1293&lt;&gt;"",ISNUMBER(A1293)),VLOOKUP(A1293,Studies!A:BR,5,FALSE),"")</f>
        <v>Fluconazole</v>
      </c>
      <c r="F1293" s="181" t="s">
        <v>1146</v>
      </c>
    </row>
    <row r="1294" spans="1:6" x14ac:dyDescent="0.25">
      <c r="A1294" s="246">
        <v>1384</v>
      </c>
      <c r="B1294" s="186" t="str">
        <f>IF(AND(A1294&lt;&gt;"",ISNUMBER(A1294)),VLOOKUP(A1294,Studies!A:BR,2,FALSE),"")</f>
        <v>Sobue 2004</v>
      </c>
      <c r="C1294" s="186" t="str">
        <f>IF(AND(A1294&lt;&gt;"",ISNUMBER(A1294)),VLOOKUP(A1294,Studies!A:BR,3,FALSE),"")</f>
        <v>https://pubmed.ncbi.nlm.nih.gov/15206988/</v>
      </c>
      <c r="D1294" s="250" t="str">
        <f>IF(AND(A1294&lt;&gt;"",ISNUMBER(A1294)),VLOOKUP(A1294,Studies!A:BR,4,FALSE),"")</f>
        <v>Fluconazole i.v.</v>
      </c>
      <c r="E1294" s="186" t="str">
        <f>IF(AND(A1294&lt;&gt;"",ISNUMBER(A1294)),VLOOKUP(A1294,Studies!A:BR,5,FALSE),"")</f>
        <v>Fluconazole</v>
      </c>
      <c r="F1294" s="181" t="s">
        <v>1146</v>
      </c>
    </row>
    <row r="1295" spans="1:6" x14ac:dyDescent="0.25">
      <c r="A1295" s="246">
        <v>1385</v>
      </c>
      <c r="B1295" s="186" t="str">
        <f>IF(AND(A1295&lt;&gt;"",ISNUMBER(A1295)),VLOOKUP(A1295,Studies!A:BR,2,FALSE),"")</f>
        <v>Yeates 1994</v>
      </c>
      <c r="C1295" s="186" t="str">
        <f>IF(AND(A1295&lt;&gt;"",ISNUMBER(A1295)),VLOOKUP(A1295,Studies!A:BR,3,FALSE),"")</f>
        <v>https://pubmed.ncbi.nlm.nih.gov/7946940/</v>
      </c>
      <c r="D1295" s="250" t="str">
        <f>IF(AND(A1295&lt;&gt;"",ISNUMBER(A1295)),VLOOKUP(A1295,Studies!A:BR,4,FALSE),"")</f>
        <v>Fluconazole i.v. healthy</v>
      </c>
      <c r="E1295" s="186" t="str">
        <f>IF(AND(A1295&lt;&gt;"",ISNUMBER(A1295)),VLOOKUP(A1295,Studies!A:BR,5,FALSE),"")</f>
        <v>Fluconazole</v>
      </c>
      <c r="F1295" s="181" t="s">
        <v>1146</v>
      </c>
    </row>
    <row r="1296" spans="1:6" x14ac:dyDescent="0.25">
      <c r="A1296" s="246">
        <v>1386</v>
      </c>
      <c r="B1296" s="186" t="str">
        <f>IF(AND(A1296&lt;&gt;"",ISNUMBER(A1296)),VLOOKUP(A1296,Studies!A:BR,2,FALSE),"")</f>
        <v>Brammer 1991</v>
      </c>
      <c r="C1296" s="186" t="str">
        <f>IF(AND(A1296&lt;&gt;"",ISNUMBER(A1296)),VLOOKUP(A1296,Studies!A:BR,3,FALSE),"")</f>
        <v>https://pubmed.ncbi.nlm.nih.gov/1680653/</v>
      </c>
      <c r="D1296" s="250" t="str">
        <f>IF(AND(A1296&lt;&gt;"",ISNUMBER(A1296)),VLOOKUP(A1296,Studies!A:BR,4,FALSE),"")</f>
        <v>Fluconazole 50 mg oral</v>
      </c>
      <c r="E1296" s="186" t="str">
        <f>IF(AND(A1296&lt;&gt;"",ISNUMBER(A1296)),VLOOKUP(A1296,Studies!A:BR,5,FALSE),"")</f>
        <v>Fluconazole</v>
      </c>
      <c r="F1296" s="181" t="s">
        <v>1146</v>
      </c>
    </row>
    <row r="1297" spans="1:6" x14ac:dyDescent="0.25">
      <c r="A1297" s="246">
        <v>1387</v>
      </c>
      <c r="B1297" s="186" t="str">
        <f>IF(AND(A1297&lt;&gt;"",ISNUMBER(A1297)),VLOOKUP(A1297,Studies!A:BR,2,FALSE),"")</f>
        <v>Thorpe 1990</v>
      </c>
      <c r="C1297" s="186" t="str">
        <f>IF(AND(A1297&lt;&gt;"",ISNUMBER(A1297)),VLOOKUP(A1297,Studies!A:BR,3,FALSE),"")</f>
        <v>https://pubmed.ncbi.nlm.nih.gov/2291673/</v>
      </c>
      <c r="D1297" s="250" t="str">
        <f>IF(AND(A1297&lt;&gt;"",ISNUMBER(A1297)),VLOOKUP(A1297,Studies!A:BR,4,FALSE),"")</f>
        <v>Fluconazole oral without antacida</v>
      </c>
      <c r="E1297" s="186" t="str">
        <f>IF(AND(A1297&lt;&gt;"",ISNUMBER(A1297)),VLOOKUP(A1297,Studies!A:BR,5,FALSE),"")</f>
        <v>Fluconazole</v>
      </c>
      <c r="F1297" s="181" t="s">
        <v>1146</v>
      </c>
    </row>
    <row r="1298" spans="1:6" x14ac:dyDescent="0.25">
      <c r="A1298" s="246">
        <v>1388</v>
      </c>
      <c r="B1298" s="186" t="str">
        <f>IF(AND(A1298&lt;&gt;"",ISNUMBER(A1298)),VLOOKUP(A1298,Studies!A:BR,2,FALSE),"")</f>
        <v>Varhe 1996c</v>
      </c>
      <c r="C1298" s="186" t="str">
        <f>IF(AND(A1298&lt;&gt;"",ISNUMBER(A1298)),VLOOKUP(A1298,Studies!A:BR,3,FALSE),"")</f>
        <v>https://pubmed.ncbi.nlm.nih.gov/8904618/</v>
      </c>
      <c r="D1298" s="250" t="str">
        <f>IF(AND(A1298&lt;&gt;"",ISNUMBER(A1298)),VLOOKUP(A1298,Studies!A:BR,4,FALSE),"")</f>
        <v>Fluconazole 50 mg oral</v>
      </c>
      <c r="E1298" s="186" t="str">
        <f>IF(AND(A1298&lt;&gt;"",ISNUMBER(A1298)),VLOOKUP(A1298,Studies!A:BR,5,FALSE),"")</f>
        <v>Fluconazole</v>
      </c>
      <c r="F1298" s="181" t="s">
        <v>4342</v>
      </c>
    </row>
    <row r="1299" spans="1:6" x14ac:dyDescent="0.25">
      <c r="A1299" s="246">
        <v>1389</v>
      </c>
      <c r="B1299" s="186" t="str">
        <f>IF(AND(A1299&lt;&gt;"",ISNUMBER(A1299)),VLOOKUP(A1299,Studies!A:BR,2,FALSE),"")</f>
        <v>Varhe 1996c</v>
      </c>
      <c r="C1299" s="186" t="str">
        <f>IF(AND(A1299&lt;&gt;"",ISNUMBER(A1299)),VLOOKUP(A1299,Studies!A:BR,3,FALSE),"")</f>
        <v>https://pubmed.ncbi.nlm.nih.gov/8904618/</v>
      </c>
      <c r="D1299" s="250" t="str">
        <f>IF(AND(A1299&lt;&gt;"",ISNUMBER(A1299)),VLOOKUP(A1299,Studies!A:BR,4,FALSE),"")</f>
        <v>Fluconazole 100 mg oral</v>
      </c>
      <c r="E1299" s="186" t="str">
        <f>IF(AND(A1299&lt;&gt;"",ISNUMBER(A1299)),VLOOKUP(A1299,Studies!A:BR,5,FALSE),"")</f>
        <v>Fluconazole</v>
      </c>
      <c r="F1299" s="181" t="s">
        <v>4342</v>
      </c>
    </row>
    <row r="1300" spans="1:6" x14ac:dyDescent="0.25">
      <c r="A1300" s="246">
        <v>1390</v>
      </c>
      <c r="B1300" s="186" t="str">
        <f>IF(AND(A1300&lt;&gt;"",ISNUMBER(A1300)),VLOOKUP(A1300,Studies!A:BR,2,FALSE),"")</f>
        <v>Varhe 1996c</v>
      </c>
      <c r="C1300" s="186" t="str">
        <f>IF(AND(A1300&lt;&gt;"",ISNUMBER(A1300)),VLOOKUP(A1300,Studies!A:BR,3,FALSE),"")</f>
        <v>https://pubmed.ncbi.nlm.nih.gov/8904618/</v>
      </c>
      <c r="D1300" s="250" t="str">
        <f>IF(AND(A1300&lt;&gt;"",ISNUMBER(A1300)),VLOOKUP(A1300,Studies!A:BR,4,FALSE),"")</f>
        <v>Fluconazole 200 mg oral</v>
      </c>
      <c r="E1300" s="186" t="str">
        <f>IF(AND(A1300&lt;&gt;"",ISNUMBER(A1300)),VLOOKUP(A1300,Studies!A:BR,5,FALSE),"")</f>
        <v>Fluconazole</v>
      </c>
      <c r="F1300" s="181" t="s">
        <v>4342</v>
      </c>
    </row>
    <row r="1301" spans="1:6" x14ac:dyDescent="0.25">
      <c r="A1301" s="246">
        <v>1391</v>
      </c>
      <c r="B1301" s="186" t="str">
        <f>IF(AND(A1301&lt;&gt;"",ISNUMBER(A1301)),VLOOKUP(A1301,Studies!A:BR,2,FALSE),"")</f>
        <v>Ahonen 1997</v>
      </c>
      <c r="C1301" s="186" t="str">
        <f>IF(AND(A1301&lt;&gt;"",ISNUMBER(A1301)),VLOOKUP(A1301,Studies!A:BR,3,FALSE),"")</f>
        <v>https://pubmed.ncbi.nlm.nih.gov/9049584/</v>
      </c>
      <c r="D1301" s="250" t="str">
        <f>IF(AND(A1301&lt;&gt;"",ISNUMBER(A1301)),VLOOKUP(A1301,Studies!A:BR,4,FALSE),"")</f>
        <v>Midazolam placebo</v>
      </c>
      <c r="E1301" s="186" t="str">
        <f>IF(AND(A1301&lt;&gt;"",ISNUMBER(A1301)),VLOOKUP(A1301,Studies!A:BR,5,FALSE),"")</f>
        <v>Midazolam</v>
      </c>
      <c r="F1301" s="79" t="s">
        <v>4347</v>
      </c>
    </row>
    <row r="1302" spans="1:6" x14ac:dyDescent="0.25">
      <c r="A1302" s="246">
        <v>1392</v>
      </c>
      <c r="B1302" s="186" t="str">
        <f>IF(AND(A1302&lt;&gt;"",ISNUMBER(A1302)),VLOOKUP(A1302,Studies!A:BR,2,FALSE),"")</f>
        <v>Ahonen 1997</v>
      </c>
      <c r="C1302" s="186" t="str">
        <f>IF(AND(A1302&lt;&gt;"",ISNUMBER(A1302)),VLOOKUP(A1302,Studies!A:BR,3,FALSE),"")</f>
        <v>https://pubmed.ncbi.nlm.nih.gov/9049584/</v>
      </c>
      <c r="D1302" s="250" t="str">
        <f>IF(AND(A1302&lt;&gt;"",ISNUMBER(A1302)),VLOOKUP(A1302,Studies!A:BR,4,FALSE),"")</f>
        <v>Midazolam with perpetrator fluconazole i.v</v>
      </c>
      <c r="E1302" s="186" t="str">
        <f>IF(AND(A1302&lt;&gt;"",ISNUMBER(A1302)),VLOOKUP(A1302,Studies!A:BR,5,FALSE),"")</f>
        <v>Midazolam</v>
      </c>
      <c r="F1302" s="79" t="s">
        <v>1311</v>
      </c>
    </row>
    <row r="1303" spans="1:6" x14ac:dyDescent="0.25">
      <c r="A1303" s="246">
        <v>1393</v>
      </c>
      <c r="B1303" s="186" t="str">
        <f>IF(AND(A1303&lt;&gt;"",ISNUMBER(A1303)),VLOOKUP(A1303,Studies!A:BR,2,FALSE),"")</f>
        <v>Ahonen 1997</v>
      </c>
      <c r="C1303" s="186" t="str">
        <f>IF(AND(A1303&lt;&gt;"",ISNUMBER(A1303)),VLOOKUP(A1303,Studies!A:BR,3,FALSE),"")</f>
        <v>https://pubmed.ncbi.nlm.nih.gov/9049584/</v>
      </c>
      <c r="D1303" s="250" t="str">
        <f>IF(AND(A1303&lt;&gt;"",ISNUMBER(A1303)),VLOOKUP(A1303,Studies!A:BR,4,FALSE),"")</f>
        <v>Midazolam with perpetrator fluconazole oral</v>
      </c>
      <c r="E1303" s="186" t="str">
        <f>IF(AND(A1303&lt;&gt;"",ISNUMBER(A1303)),VLOOKUP(A1303,Studies!A:BR,5,FALSE),"")</f>
        <v>Midazolam</v>
      </c>
      <c r="F1303" s="79" t="s">
        <v>1311</v>
      </c>
    </row>
    <row r="1304" spans="1:6" x14ac:dyDescent="0.25">
      <c r="A1304" s="246">
        <v>1394</v>
      </c>
      <c r="B1304" s="186" t="str">
        <f>IF(AND(A1304&lt;&gt;"",ISNUMBER(A1304)),VLOOKUP(A1304,Studies!A:BR,2,FALSE),"")</f>
        <v>Varhe 1996c</v>
      </c>
      <c r="C1304" s="186" t="str">
        <f>IF(AND(A1304&lt;&gt;"",ISNUMBER(A1304)),VLOOKUP(A1304,Studies!A:BR,3,FALSE),"")</f>
        <v>https://pubmed.ncbi.nlm.nih.gov/8904618/</v>
      </c>
      <c r="D1304" s="250" t="str">
        <f>IF(AND(A1304&lt;&gt;"",ISNUMBER(A1304)),VLOOKUP(A1304,Studies!A:BR,4,FALSE),"")</f>
        <v xml:space="preserve">Triazolam with perpetrator fluconazole 50mg </v>
      </c>
      <c r="E1304" s="186" t="str">
        <f>IF(AND(A1304&lt;&gt;"",ISNUMBER(A1304)),VLOOKUP(A1304,Studies!A:BR,5,FALSE),"")</f>
        <v>Triazolam</v>
      </c>
      <c r="F1304" s="79" t="s">
        <v>4353</v>
      </c>
    </row>
    <row r="1305" spans="1:6" x14ac:dyDescent="0.25">
      <c r="A1305" s="246">
        <v>1395</v>
      </c>
      <c r="B1305" s="186" t="str">
        <f>IF(AND(A1305&lt;&gt;"",ISNUMBER(A1305)),VLOOKUP(A1305,Studies!A:BR,2,FALSE),"")</f>
        <v>Varhe 1996c</v>
      </c>
      <c r="C1305" s="186" t="str">
        <f>IF(AND(A1305&lt;&gt;"",ISNUMBER(A1305)),VLOOKUP(A1305,Studies!A:BR,3,FALSE),"")</f>
        <v>https://pubmed.ncbi.nlm.nih.gov/8904618/</v>
      </c>
      <c r="D1305" s="250" t="str">
        <f>IF(AND(A1305&lt;&gt;"",ISNUMBER(A1305)),VLOOKUP(A1305,Studies!A:BR,4,FALSE),"")</f>
        <v xml:space="preserve">Triazolam with perpetrator fluconazole 100mg </v>
      </c>
      <c r="E1305" s="186" t="str">
        <f>IF(AND(A1305&lt;&gt;"",ISNUMBER(A1305)),VLOOKUP(A1305,Studies!A:BR,5,FALSE),"")</f>
        <v>Triazolam</v>
      </c>
      <c r="F1305" s="79" t="s">
        <v>4353</v>
      </c>
    </row>
    <row r="1306" spans="1:6" x14ac:dyDescent="0.25">
      <c r="A1306" s="246">
        <v>1396</v>
      </c>
      <c r="B1306" s="186" t="str">
        <f>IF(AND(A1306&lt;&gt;"",ISNUMBER(A1306)),VLOOKUP(A1306,Studies!A:BR,2,FALSE),"")</f>
        <v>Varhe 1996c</v>
      </c>
      <c r="C1306" s="186" t="str">
        <f>IF(AND(A1306&lt;&gt;"",ISNUMBER(A1306)),VLOOKUP(A1306,Studies!A:BR,3,FALSE),"")</f>
        <v>https://pubmed.ncbi.nlm.nih.gov/8904618/</v>
      </c>
      <c r="D1306" s="250" t="str">
        <f>IF(AND(A1306&lt;&gt;"",ISNUMBER(A1306)),VLOOKUP(A1306,Studies!A:BR,4,FALSE),"")</f>
        <v xml:space="preserve">Triazolam with perpetrator fluconazole 200mg </v>
      </c>
      <c r="E1306" s="186" t="str">
        <f>IF(AND(A1306&lt;&gt;"",ISNUMBER(A1306)),VLOOKUP(A1306,Studies!A:BR,5,FALSE),"")</f>
        <v>Triazolam</v>
      </c>
      <c r="F1306" s="79" t="s">
        <v>4353</v>
      </c>
    </row>
    <row r="1307" spans="1:6" x14ac:dyDescent="0.25">
      <c r="A1307" s="246">
        <v>1397</v>
      </c>
      <c r="B1307" s="186" t="str">
        <f>IF(AND(A1307&lt;&gt;"",ISNUMBER(A1307)),VLOOKUP(A1307,Studies!A:BR,2,FALSE),"")</f>
        <v>Palkama 1998</v>
      </c>
      <c r="C1307" s="186" t="str">
        <f>IF(AND(A1307&lt;&gt;"",ISNUMBER(A1307)),VLOOKUP(A1307,Studies!A:BR,3,FALSE),"")</f>
        <v>https://pubmed.ncbi.nlm.nih.gov/9661572/</v>
      </c>
      <c r="D1307" s="250" t="str">
        <f>IF(AND(A1307&lt;&gt;"",ISNUMBER(A1307)),VLOOKUP(A1307,Studies!A:BR,4,FALSE),"")</f>
        <v>Alfentanil placebo</v>
      </c>
      <c r="E1307" s="186" t="str">
        <f>IF(AND(A1307&lt;&gt;"",ISNUMBER(A1307)),VLOOKUP(A1307,Studies!A:BR,5,FALSE),"")</f>
        <v>Alfentanil</v>
      </c>
      <c r="F1307" s="79" t="s">
        <v>4360</v>
      </c>
    </row>
    <row r="1308" spans="1:6" x14ac:dyDescent="0.25">
      <c r="A1308" s="246">
        <v>1398</v>
      </c>
      <c r="B1308" s="186" t="str">
        <f>IF(AND(A1308&lt;&gt;"",ISNUMBER(A1308)),VLOOKUP(A1308,Studies!A:BR,2,FALSE),"")</f>
        <v>Palkama 1998</v>
      </c>
      <c r="C1308" s="186" t="str">
        <f>IF(AND(A1308&lt;&gt;"",ISNUMBER(A1308)),VLOOKUP(A1308,Studies!A:BR,3,FALSE),"")</f>
        <v>https://pubmed.ncbi.nlm.nih.gov/9661572/</v>
      </c>
      <c r="D1308" s="250" t="str">
        <f>IF(AND(A1308&lt;&gt;"",ISNUMBER(A1308)),VLOOKUP(A1308,Studies!A:BR,4,FALSE),"")</f>
        <v>Alfentanil with perpetrator fluconazole i.v.</v>
      </c>
      <c r="E1308" s="186" t="str">
        <f>IF(AND(A1308&lt;&gt;"",ISNUMBER(A1308)),VLOOKUP(A1308,Studies!A:BR,5,FALSE),"")</f>
        <v>Alfentanil</v>
      </c>
      <c r="F1308" s="79" t="s">
        <v>4361</v>
      </c>
    </row>
    <row r="1309" spans="1:6" x14ac:dyDescent="0.25">
      <c r="A1309" s="246">
        <v>1399</v>
      </c>
      <c r="B1309" s="186" t="str">
        <f>IF(AND(A1309&lt;&gt;"",ISNUMBER(A1309)),VLOOKUP(A1309,Studies!A:BR,2,FALSE),"")</f>
        <v>Palkama 1998</v>
      </c>
      <c r="C1309" s="186" t="str">
        <f>IF(AND(A1309&lt;&gt;"",ISNUMBER(A1309)),VLOOKUP(A1309,Studies!A:BR,3,FALSE),"")</f>
        <v>https://pubmed.ncbi.nlm.nih.gov/9661572/</v>
      </c>
      <c r="D1309" s="250" t="str">
        <f>IF(AND(A1309&lt;&gt;"",ISNUMBER(A1309)),VLOOKUP(A1309,Studies!A:BR,4,FALSE),"")</f>
        <v>Alfentanil with perpetrator fluconazole po</v>
      </c>
      <c r="E1309" s="186" t="str">
        <f>IF(AND(A1309&lt;&gt;"",ISNUMBER(A1309)),VLOOKUP(A1309,Studies!A:BR,5,FALSE),"")</f>
        <v>Alfentanil</v>
      </c>
      <c r="F1309" s="79" t="s">
        <v>4361</v>
      </c>
    </row>
  </sheetData>
  <autoFilter ref="A1:F1309"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Johanna Eriksson</cp:lastModifiedBy>
  <cp:revision/>
  <dcterms:created xsi:type="dcterms:W3CDTF">2018-06-14T09:04:40Z</dcterms:created>
  <dcterms:modified xsi:type="dcterms:W3CDTF">2021-09-09T09:31:20Z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